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kotasek\AppData\Local\Microsoft\Windows\INetCache\Content.Outlook\D4LO0XVK\"/>
    </mc:Choice>
  </mc:AlternateContent>
  <bookViews>
    <workbookView xWindow="-255" yWindow="765" windowWidth="24915" windowHeight="12015"/>
  </bookViews>
  <sheets>
    <sheet name="List1" sheetId="1" r:id="rId1"/>
    <sheet name="List2" sheetId="2" r:id="rId2"/>
    <sheet name="List3" sheetId="3" r:id="rId3"/>
  </sheets>
  <definedNames>
    <definedName name="_xlnm.Print_Area" localSheetId="0">List1!$A$1:$Z$55</definedName>
  </definedNames>
  <calcPr calcId="162913"/>
</workbook>
</file>

<file path=xl/calcChain.xml><?xml version="1.0" encoding="utf-8"?>
<calcChain xmlns="http://schemas.openxmlformats.org/spreadsheetml/2006/main">
  <c r="Z53" i="1" l="1"/>
  <c r="Z52" i="1"/>
  <c r="Z51" i="1"/>
  <c r="Z50" i="1"/>
  <c r="Z49" i="1"/>
  <c r="Z48" i="1"/>
  <c r="Z47" i="1"/>
  <c r="Z46" i="1"/>
  <c r="Z45" i="1"/>
  <c r="W44" i="1" l="1"/>
  <c r="W17" i="1" l="1"/>
  <c r="W28" i="1"/>
  <c r="W24" i="1"/>
  <c r="Y24" i="1" s="1"/>
  <c r="W19" i="1"/>
  <c r="Y19" i="1" s="1"/>
  <c r="W5" i="1"/>
  <c r="Y5" i="1" s="1"/>
  <c r="W29" i="1"/>
  <c r="W18" i="1"/>
  <c r="W30" i="1"/>
  <c r="Y30" i="1" s="1"/>
  <c r="W22" i="1"/>
  <c r="W40" i="1"/>
  <c r="W36" i="1"/>
  <c r="W8" i="1"/>
  <c r="W9" i="1"/>
  <c r="Y9" i="1" s="1"/>
  <c r="W11" i="1"/>
  <c r="Y11" i="1" s="1"/>
  <c r="W42" i="1"/>
  <c r="W47" i="1"/>
  <c r="Y47" i="1" s="1"/>
  <c r="W7" i="1"/>
  <c r="W31" i="1"/>
  <c r="Y31" i="1" s="1"/>
  <c r="W41" i="1"/>
  <c r="W13" i="1"/>
  <c r="Y13" i="1" s="1"/>
  <c r="W26" i="1"/>
  <c r="Y26" i="1" s="1"/>
  <c r="W51" i="1"/>
  <c r="Y51" i="1" s="1"/>
  <c r="W10" i="1"/>
  <c r="Y10" i="1" s="1"/>
  <c r="W37" i="1"/>
  <c r="W15" i="1"/>
  <c r="Y15" i="1" s="1"/>
  <c r="W12" i="1"/>
  <c r="Y12" i="1" s="1"/>
  <c r="W45" i="1"/>
  <c r="Y45" i="1" s="1"/>
  <c r="W16" i="1"/>
  <c r="Y16" i="1" s="1"/>
  <c r="W33" i="1"/>
  <c r="W43" i="1"/>
  <c r="W25" i="1"/>
  <c r="Y25" i="1" s="1"/>
  <c r="W23" i="1"/>
  <c r="Y23" i="1" s="1"/>
  <c r="W48" i="1"/>
  <c r="Y48" i="1" s="1"/>
  <c r="W20" i="1"/>
  <c r="W35" i="1"/>
  <c r="W49" i="1"/>
  <c r="Y49" i="1" s="1"/>
  <c r="W6" i="1"/>
  <c r="Y6" i="1" s="1"/>
  <c r="W38" i="1"/>
  <c r="W14" i="1"/>
  <c r="Y14" i="1" s="1"/>
  <c r="W46" i="1"/>
  <c r="Y46" i="1" s="1"/>
  <c r="W27" i="1"/>
  <c r="Y27" i="1" s="1"/>
  <c r="W34" i="1"/>
  <c r="W21" i="1"/>
  <c r="Y21" i="1" s="1"/>
  <c r="W39" i="1"/>
  <c r="W50" i="1"/>
  <c r="Y50" i="1" s="1"/>
  <c r="W32" i="1"/>
  <c r="W52" i="1"/>
  <c r="Y52" i="1" s="1"/>
  <c r="F17" i="1" l="1"/>
  <c r="F28" i="1"/>
  <c r="F24" i="1"/>
  <c r="F19" i="1"/>
  <c r="F5" i="1"/>
  <c r="F29" i="1"/>
  <c r="F18" i="1"/>
  <c r="F30" i="1"/>
  <c r="F22" i="1"/>
  <c r="F40" i="1"/>
  <c r="F36" i="1"/>
  <c r="F8" i="1"/>
  <c r="F9" i="1"/>
  <c r="F11" i="1"/>
  <c r="F42" i="1"/>
  <c r="F47" i="1"/>
  <c r="F7" i="1"/>
  <c r="F41" i="1"/>
  <c r="F13" i="1"/>
  <c r="F26" i="1"/>
  <c r="F51" i="1"/>
  <c r="F10" i="1"/>
  <c r="F37" i="1"/>
  <c r="F15" i="1"/>
  <c r="F12" i="1"/>
  <c r="F45" i="1"/>
  <c r="F16" i="1"/>
  <c r="F33" i="1"/>
  <c r="F43" i="1"/>
  <c r="F25" i="1"/>
  <c r="F23" i="1"/>
  <c r="F48" i="1"/>
  <c r="F20" i="1"/>
  <c r="F35" i="1"/>
  <c r="F49" i="1"/>
  <c r="F6" i="1"/>
  <c r="F38" i="1"/>
  <c r="F14" i="1"/>
  <c r="F46" i="1"/>
  <c r="F27" i="1"/>
  <c r="F34" i="1"/>
  <c r="F21" i="1"/>
  <c r="F44" i="1"/>
  <c r="F39" i="1"/>
  <c r="F50" i="1"/>
  <c r="F32" i="1"/>
  <c r="F52" i="1"/>
  <c r="N28" i="1"/>
  <c r="N24" i="1"/>
  <c r="N19" i="1"/>
  <c r="N5" i="1"/>
  <c r="N29" i="1"/>
  <c r="N18" i="1"/>
  <c r="N30" i="1"/>
  <c r="N22" i="1"/>
  <c r="N40" i="1"/>
  <c r="N36" i="1"/>
  <c r="N8" i="1"/>
  <c r="N9" i="1"/>
  <c r="N11" i="1"/>
  <c r="N42" i="1"/>
  <c r="N47" i="1"/>
  <c r="N7" i="1"/>
  <c r="N31" i="1"/>
  <c r="N41" i="1"/>
  <c r="N13" i="1"/>
  <c r="N26" i="1"/>
  <c r="N51" i="1"/>
  <c r="N10" i="1"/>
  <c r="N37" i="1"/>
  <c r="N15" i="1"/>
  <c r="N12" i="1"/>
  <c r="N45" i="1"/>
  <c r="N16" i="1"/>
  <c r="N33" i="1"/>
  <c r="N43" i="1"/>
  <c r="N25" i="1"/>
  <c r="N23" i="1"/>
  <c r="N48" i="1"/>
  <c r="N20" i="1"/>
  <c r="N35" i="1"/>
  <c r="N49" i="1"/>
  <c r="N6" i="1"/>
  <c r="N38" i="1"/>
  <c r="N14" i="1"/>
  <c r="N46" i="1"/>
  <c r="N27" i="1"/>
  <c r="N34" i="1"/>
  <c r="N21" i="1"/>
  <c r="N44" i="1"/>
  <c r="N39" i="1"/>
  <c r="N50" i="1"/>
  <c r="N32" i="1"/>
  <c r="N52" i="1"/>
  <c r="N17" i="1"/>
  <c r="U53" i="1" l="1"/>
  <c r="S53" i="1"/>
  <c r="R53" i="1"/>
  <c r="T53" i="1" l="1"/>
  <c r="X53" i="1" l="1"/>
  <c r="V53" i="1"/>
  <c r="M53" i="1"/>
  <c r="L53" i="1"/>
  <c r="K53" i="1"/>
  <c r="J53" i="1"/>
  <c r="I53" i="1"/>
  <c r="H53" i="1"/>
  <c r="G53" i="1"/>
  <c r="E53" i="1"/>
  <c r="AA5" i="1"/>
  <c r="F53" i="1" l="1"/>
  <c r="W53" i="1"/>
  <c r="Y53" i="1"/>
  <c r="A1" i="2"/>
  <c r="AA6" i="1"/>
  <c r="A2" i="2" l="1"/>
  <c r="AA7" i="1"/>
  <c r="A3" i="2" l="1"/>
  <c r="AA8" i="1"/>
  <c r="AA9" i="1" l="1"/>
  <c r="A4" i="2"/>
  <c r="AA10" i="1" l="1"/>
  <c r="A5" i="2"/>
  <c r="AA11" i="1" l="1"/>
  <c r="A6" i="2"/>
  <c r="AA12" i="1" l="1"/>
  <c r="A7" i="2"/>
  <c r="AA13" i="1" l="1"/>
  <c r="A8" i="2"/>
  <c r="AA14" i="1" l="1"/>
  <c r="A9" i="2"/>
  <c r="AA15" i="1" l="1"/>
  <c r="A10" i="2"/>
  <c r="AA16" i="1" l="1"/>
  <c r="A11" i="2"/>
  <c r="AA17" i="1" l="1"/>
  <c r="A12" i="2"/>
  <c r="AA18" i="1" l="1"/>
  <c r="A13" i="2"/>
  <c r="AA19" i="1" l="1"/>
  <c r="A14" i="2"/>
  <c r="AA20" i="1" l="1"/>
  <c r="A15" i="2"/>
  <c r="AA21" i="1" l="1"/>
  <c r="A16" i="2"/>
  <c r="AA22" i="1" l="1"/>
  <c r="A17" i="2"/>
  <c r="AA23" i="1" l="1"/>
  <c r="A18" i="2"/>
  <c r="AA24" i="1" l="1"/>
  <c r="A19" i="2"/>
  <c r="AA25" i="1" l="1"/>
  <c r="A20" i="2"/>
  <c r="AA26" i="1" l="1"/>
  <c r="A21" i="2"/>
  <c r="AA27" i="1" l="1"/>
  <c r="A22" i="2"/>
  <c r="AA28" i="1" l="1"/>
  <c r="A23" i="2"/>
  <c r="AA29" i="1" l="1"/>
  <c r="A24" i="2"/>
  <c r="AA30" i="1" l="1"/>
  <c r="A25" i="2"/>
  <c r="AA31" i="1" l="1"/>
  <c r="A26" i="2"/>
  <c r="AA32" i="1" l="1"/>
  <c r="A27" i="2"/>
  <c r="AA33" i="1" l="1"/>
  <c r="A28" i="2"/>
  <c r="AA34" i="1" l="1"/>
  <c r="A29" i="2"/>
  <c r="AA35" i="1" l="1"/>
  <c r="A30" i="2"/>
  <c r="AA36" i="1" l="1"/>
  <c r="A31" i="2"/>
  <c r="AA37" i="1" l="1"/>
  <c r="A32" i="2"/>
  <c r="AA38" i="1" l="1"/>
  <c r="A33" i="2"/>
  <c r="AA39" i="1" l="1"/>
  <c r="A34" i="2"/>
  <c r="AA40" i="1" l="1"/>
  <c r="AA41" i="1" s="1"/>
  <c r="AA42" i="1" s="1"/>
  <c r="AA43" i="1" s="1"/>
  <c r="AA44" i="1" s="1"/>
  <c r="AA45" i="1" s="1"/>
  <c r="AA46" i="1" s="1"/>
  <c r="AA47" i="1" s="1"/>
  <c r="AA48" i="1" s="1"/>
  <c r="AA49" i="1" s="1"/>
  <c r="AA50" i="1" s="1"/>
  <c r="AA51" i="1" s="1"/>
  <c r="AA52" i="1" s="1"/>
  <c r="A35" i="2"/>
  <c r="A36" i="2" l="1"/>
  <c r="A37" i="2" l="1"/>
  <c r="A38" i="2" l="1"/>
  <c r="A39" i="2" l="1"/>
  <c r="A40" i="2" l="1"/>
  <c r="A41" i="2" l="1"/>
  <c r="A42" i="2" l="1"/>
  <c r="A43" i="2" l="1"/>
  <c r="A44" i="2" l="1"/>
  <c r="A45" i="2" l="1"/>
  <c r="A46" i="2" l="1"/>
  <c r="A47" i="2" l="1"/>
  <c r="A48" i="2" l="1"/>
  <c r="A49" i="2" l="1"/>
  <c r="A50" i="2" l="1"/>
  <c r="A51" i="2" l="1"/>
  <c r="A52" i="2" l="1"/>
  <c r="A53" i="2" l="1"/>
  <c r="A54" i="2" l="1"/>
  <c r="A55" i="2" l="1"/>
  <c r="A56" i="2" l="1"/>
  <c r="A57" i="2" l="1"/>
  <c r="A58" i="2" l="1"/>
  <c r="A59" i="2" l="1"/>
  <c r="A60" i="2" l="1"/>
  <c r="A61" i="2" l="1"/>
  <c r="A62" i="2" l="1"/>
  <c r="A63" i="2" l="1"/>
  <c r="A64" i="2" l="1"/>
  <c r="A65" i="2"/>
</calcChain>
</file>

<file path=xl/comments1.xml><?xml version="1.0" encoding="utf-8"?>
<comments xmlns="http://schemas.openxmlformats.org/spreadsheetml/2006/main">
  <authors>
    <author>Miroslav Hurník</author>
  </authors>
  <commentList>
    <comment ref="Q5" authorId="0" shapeId="0">
      <text>
        <r>
          <rPr>
            <sz val="9"/>
            <color indexed="81"/>
            <rFont val="Tahoma"/>
            <family val="2"/>
            <charset val="238"/>
          </rPr>
          <t xml:space="preserve">Farnost a kostel sv. Josefa v České Vsi patří k nejnavštěvovanějším kostelům v děkantu Jeseník a ve farnosti je hodně spolupráce s vedením obce je velmi dobrá a obec se významně podílí na životě a práci farnosti. Také obec významně přispívá na opravu kostela a tak je nutno zabezpečit uvedení kostela po rekonsturkci elektroinstalace do důstojného a odpovídajícího stavu svatostánku. 
</t>
        </r>
      </text>
    </comment>
    <comment ref="Q6" authorId="0" shapeId="0">
      <text>
        <r>
          <rPr>
            <sz val="9"/>
            <color indexed="81"/>
            <rFont val="Tahoma"/>
            <family val="2"/>
            <charset val="238"/>
          </rPr>
          <t xml:space="preserve">Předmětem projektu je obnova kostela sv. Mikuláše v Horních Životicích a to konkrétně obnova fasády, která je zašlá, nátěr střech lodi a věže kostela a pořízení nového zvonu, který by nahradil stávající, starý,  prasklý zvon. Obnova kostela si vyžádá cca 1,2 mil. Kč.  Obnova kostela má podporu Obce Horní Životice a německých rodáků.
Dojde k zlepšení technického stavu kostela a předejde se dalšímu poškozování a prodražení oprav. Podstatná je především oprava střechy a nátěr eternitu, které zamezí zatékání vody do krovu a další poškození kostela.  </t>
        </r>
      </text>
    </comment>
    <comment ref="Q7" authorId="0" shapeId="0">
      <text>
        <r>
          <rPr>
            <sz val="9"/>
            <color indexed="81"/>
            <rFont val="Tahoma"/>
            <family val="2"/>
            <charset val="238"/>
          </rPr>
          <t>Kostel Navštívení Panny Marie v Křišťanovice
Částečná obnova krytiny a krovu nad lodí kostela. Dojde k demontáži stávající plechové krytiny, výměně celoplošného bednění a nutným tesařským opravám a výměnám. Prostor krovu bude sanován a loď kostela bude pokryta novou Al krytinou v černé barvě, součástí obnovy bude i systém na záchyt dešťových vod a hromosvod.
Dojde k zlepšení vzhledu kostela a především k zlepšení technického stavu, předejde se dalším degradacím a nevyhnutelnému prodražení následných oprav.</t>
        </r>
      </text>
    </comment>
    <comment ref="L8" authorId="0" shapeId="0">
      <text>
        <r>
          <rPr>
            <b/>
            <sz val="9"/>
            <color indexed="81"/>
            <rFont val="Tahoma"/>
            <family val="2"/>
            <charset val="238"/>
          </rPr>
          <t>Č-N fond budoucnosti</t>
        </r>
        <r>
          <rPr>
            <sz val="9"/>
            <color indexed="81"/>
            <rFont val="Tahoma"/>
            <family val="2"/>
            <charset val="238"/>
          </rPr>
          <t xml:space="preserve">
</t>
        </r>
      </text>
    </comment>
    <comment ref="Q8" authorId="0" shapeId="0">
      <text>
        <r>
          <rPr>
            <sz val="9"/>
            <color indexed="81"/>
            <rFont val="Tahoma"/>
            <family val="2"/>
            <charset val="238"/>
          </rPr>
          <t xml:space="preserve">Předmětem projektu je obnova kostela sv. Mikuláše v Horních Životicích a to konkrétně obnova fasády, která je zašlá, nátěr střech lodi a věže kostela a pořízení nového zvonu, který by nahradil stávající, starý,  prasklý zvon. Obnova kostela si vyžádá cca 1,2 mil. Kč.  Obnova kostela má podporu Obce Horní Životice a německých rodáků.
Dojde k zlepšení technického stavu kostela a předejde se dalšímu poškozování a prodražení oprav. Podstatná je především oprava střechy a nátěr eternitu, které zamezí zatékání vody do krovu a další poškození kostela.  </t>
        </r>
      </text>
    </comment>
    <comment ref="Q9" authorId="0" shapeId="0">
      <text>
        <r>
          <rPr>
            <sz val="9"/>
            <color indexed="81"/>
            <rFont val="Tahoma"/>
            <family val="2"/>
            <charset val="238"/>
          </rPr>
          <t xml:space="preserve">Výměna oken a dveří v budově fary. Jedná se o dokončení výměny oken a vchodových dveří ze dvora, které jsou v velmi špětném stavu a způsobují velké úniky tepla z budovy a místnosti, kde by byla kancelář farního úřadu. V současné době je v kanceláři v zimním období teplota okolo 16 stupňů celsia. Dále výměna dvou vnitřních dveří což by zajistilo možnost zřízení sakristie vedle kaple v budově fary. 
Odstraněním havarijního stavu oken a dveří z dvorní části by byla zajištěna velmi podstatná úspora energie a v místnosti by mohla vzniknout kancelář farního úřadu a tím by vznikla místnost, která by se dala optimálně vytápět a vznikla by důstojná kancelář pro jednání s farníky a případnými návštěvníky fary. Jedná se o poslední okna z dvorní části, která nejsou vyměněna. Dále výměnou vnitřních dveří a zřízením sakristie v budově fary vedle kaple by došlo k podstatně lepšímu a kvalitnějšímu zabezpečování mší v kapli v budově fary. </t>
        </r>
      </text>
    </comment>
    <comment ref="Q10" authorId="0" shapeId="0">
      <text>
        <r>
          <rPr>
            <sz val="11"/>
            <color theme="1"/>
            <rFont val="Calibri"/>
            <family val="2"/>
            <charset val="238"/>
            <scheme val="minor"/>
          </rPr>
          <t xml:space="preserve">Oprava krovu v kostele sv. Rocha v Petrovicích u Krnova
 Při kontrole v kostele sv. Rocha bylo v oblasti krovu objeveno napadení dřevomorkou na několika místech. Po prohlédnutí bylo konstatováno, že je nutno okamžitě provést záchranné práce, které by spočívaly v rozkrytí střechy a vyměnění všech napadených částí krovu. 
Odstraněním havarijního stavu krovu by se zamezilo postupu dalšího růstu dřevokazných hub v krovu kostela a tím by se zabránilo dalším velmi pravděpodobným škodám většího rozsahu na kostele, které by v případě včasného zásahu mohly poškodit další nenapadené části krovu.
</t>
        </r>
      </text>
    </comment>
    <comment ref="Q11" authorId="0" shapeId="0">
      <text>
        <r>
          <rPr>
            <sz val="9"/>
            <color indexed="81"/>
            <rFont val="Tahoma"/>
            <family val="2"/>
            <charset val="238"/>
          </rPr>
          <t xml:space="preserve">Kompletní oprava fasády na budově fary v Jeseníku
Budova fary v Jeseníku byla v loňském roce izolována proti vlhkosti podřezáním budovy a byla dokončena výměna oken na budově. Tímto byla značně poškozena vnější fasáda a je potřeba provést její opravu v rozsahu cca 1/3 plochy. Jelikož se jedná o budovu, která se nachází přímo v centru města Jeseník nedaleko náměstí a velmi frekventované ulici Palackého je současný špatný a stav fasády negativně vnímán občany města a je tedy velmi nutné tuto opravu provést. </t>
        </r>
      </text>
    </comment>
    <comment ref="L12" authorId="0" shapeId="0">
      <text>
        <r>
          <rPr>
            <sz val="9"/>
            <color indexed="81"/>
            <rFont val="Tahoma"/>
            <family val="2"/>
            <charset val="238"/>
          </rPr>
          <t xml:space="preserve">Dárci, sponzoři, dodatečná žádost MMO
</t>
        </r>
      </text>
    </comment>
    <comment ref="Q12" authorId="0" shapeId="0">
      <text>
        <r>
          <rPr>
            <sz val="11"/>
            <color theme="1"/>
            <rFont val="Calibri"/>
            <family val="2"/>
            <charset val="238"/>
            <scheme val="minor"/>
          </rPr>
          <t xml:space="preserve">Farní kostel Neposkvrněného početí Panny Marie oslaví letos již 113 let své existence a i když není kulturní památkou, patří bezesporu mezi architektonické a kulturní dominanty naší obce.
V letech 2004 - 2009 se postupně za vydatné pomoci Magistrátu města Ostravy podařilo zachránit a obnovit havarijní stav vyšší věže, střech kostela a reallizovat vnitřní výmalbu. 
Přesto stále zůstává veliká část kostela neopravená a dále chátrá - jedná se především o venkovní fasády, vnitřní podlahy, interiér věže včetně zvonice, vnitřní oltáře (které vyžadují kompletní restaurátorskou práci) a vstupní dveře hlavního i bočního vchodu. Ve srovnání s ostatními ostravskými kostely se jedná o kostel v nejhorší kondici, původní fasáda postupně opadává a stává se i rizikem pro návštěvníky kostela a přilehlého hřbitova.
V letošním roce připravujeme 1. etapu rekonstrukce vnějšího stavu budovy kostela. 
Jako první krok jsme se rozhodli pro opravu vstupního portálu kostela, která zahrnuje kompletní výměnu obou vchodových dveří kostela, rekonstrukci vstupního schodiště, opravu fasády vstupního portálu nad hlavním vchodem a opravu betonového kříže nad tímto portálem, který také hrozí zhroucením. 
Stávající dveře kostela jsou silně narušené, pokroucené a přestávají plnit svou funkci, takže chrání jen nedostatečně před náročnými povětrnostními podmínkami (silný vítr, déšť a sníh). 
Stávající vstupní schodiště se postupně rozpadá a hrozí  zde návštěvníkům kostela pád podklouznutím, což řešíme provizorními koberci a také jsou vystaveni riziku opadávající omítky. Rozpadající se betonový kříž nad vstupním portálem je ohrožením všeho, co je umístěno pod ním (střecha na vstupem, schodiště).
1. Zajištění bezpečnějšího vstupu do kostela - rekonstrukcí stávajícího vstupního schodiště.
2. Zajištění větší ochrany interiéru kostela před povětrnostními vlivy výměnou obou stávajících dveří kostela.
3. Zajištění bezpečí při vstupu do kostela opravou fasády vstupního portálu a betonového kříže nad tímto portálem.
4. Zvýšení estetického vzhledu exteriéru kostela a vyslání viditelného, pozitivního signálu obci, městu i místní komunitě, že to myslíme s budoucností tohoto kostela a budoucností místní církve vážně.
</t>
        </r>
      </text>
    </comment>
    <comment ref="Q13" authorId="0" shapeId="0">
      <text>
        <r>
          <rPr>
            <sz val="11"/>
            <color theme="1"/>
            <rFont val="Calibri"/>
            <family val="2"/>
            <charset val="238"/>
            <scheme val="minor"/>
          </rPr>
          <t xml:space="preserve">Farní budova v Moravském Berouně
Instalace nového kotle ústředního topení na kusové dřevo. Dále bude upraveno ústřední topení, přidány budou deskové radiátory do dnes nevytápěných místností a bude instalována akumulační nádrž pro větší efektivitu vytápění.
V současnosti je fara vytápěna dvojicí lokálních topidel, z nichž jedno s tepelným výměníkem vytápí pokoj faráře.
Zlepšení komfortu bydlení bydlení v památkovém objektu fary.
</t>
        </r>
      </text>
    </comment>
    <comment ref="Q14" authorId="0" shapeId="0">
      <text>
        <r>
          <rPr>
            <sz val="11"/>
            <color theme="1"/>
            <rFont val="Calibri"/>
            <family val="2"/>
            <charset val="238"/>
            <scheme val="minor"/>
          </rPr>
          <t xml:space="preserve">Kostel sv. Mikuláše ve Vlkovicích
Projektová dokumentace pro výběr zhotovitele a následnou realizaci nové elektroinstalace, hromosvodů, ozvučení a EZS kostela
Odstranění nevyhovujícího (nebezpečného) stavu stávající elektroinstalace a hromosvodů, doplnění ozvučení a EZS kostela. 
</t>
        </r>
      </text>
    </comment>
    <comment ref="Q15" authorId="0" shapeId="0">
      <text>
        <r>
          <rPr>
            <sz val="11"/>
            <color theme="1"/>
            <rFont val="Calibri"/>
            <family val="2"/>
            <charset val="238"/>
            <scheme val="minor"/>
          </rPr>
          <t>Jelikož je elektroinstalace v kostele ve velmi špatném stavu, je předmětem revitalizace rekonstrukce světelných a zásuvkových rozvodů, rekonstrukce hlavního rozvaděče, výměna světel a reflektorů, výměna zásuvek a vypínačů. Nově je také předmětem prací provedení nových rozvaděčů na půdě a kostelní věži a stavební práce spojené s rekonstrukcí el. instalace. 
Vzhledem k stávajícímu stavu elektrointalace je velmi nutné provést její opravu a to hlavně z důvodu bezpečnosti a zajištění platné revize. Dále po provedení revitalizace dojde k podstatnému snížení spotřeby elektrické energie a tím i k zlepšení světelných podmínek v kostele.Bude to mít kladný účinek k úsporám a tím i příspěvek k zlepšení životního prostřeí a snížení CO2.</t>
        </r>
      </text>
    </comment>
    <comment ref="Q16" authorId="0" shapeId="0">
      <text>
        <r>
          <rPr>
            <sz val="11"/>
            <color theme="1"/>
            <rFont val="Calibri"/>
            <family val="2"/>
            <charset val="238"/>
            <scheme val="minor"/>
          </rPr>
          <t xml:space="preserve">Kostel Panny Marie sněžné v Rudě u Rýmařova
Předmětem záměru je obnova venkovní fasády, statické zajištění, odvod dešťových vod do vsaku a obnova výplní otvorů na národní kulturní památce. Stávající fasáda je dožilá a vlivem statických poruch konstrukce je silně poškozena prasklinami a také soklová část je zasažena vlhkostí z důvodu chybějícího odvodu dešťových vod.
Dojde k zlepšení technického stavu a celkového vzhledu kostela a předejde se dalšímu poškozování a prodražení oprav.
</t>
        </r>
      </text>
    </comment>
    <comment ref="Q17" authorId="0" shapeId="0">
      <text>
        <r>
          <rPr>
            <sz val="9"/>
            <color indexed="81"/>
            <rFont val="Tahoma"/>
            <family val="2"/>
            <charset val="238"/>
          </rPr>
          <t xml:space="preserve">Realizace I. etapy obnovy schodiště - práce k zabezpečení a stabilizaci stávajících konstrukcí
Zabránění v postupu další degradace konstrukcí a zamezení možnému ohrožení silničního provozu na přilehlé komunikaci.
</t>
        </r>
      </text>
    </comment>
    <comment ref="Q18" authorId="0" shapeId="0">
      <text>
        <r>
          <rPr>
            <sz val="9"/>
            <color indexed="81"/>
            <rFont val="Tahoma"/>
            <family val="2"/>
            <charset val="238"/>
          </rPr>
          <t xml:space="preserve">Jedná se o celkovou obnovu exteriéru kostela, vč. opravy střechy věže, krovu, dřevěných konstrukcí ve věži, fasády celého kostela, restaurování kamenických prvků, výplní otvorů, související práce. 
Bude odstraněn havarijní stav střechy a pater věže. Dojde k celkovému zlepšení vzhledu kostela a Jerlochovic. 
</t>
        </r>
      </text>
    </comment>
    <comment ref="Q19" authorId="0" shapeId="0">
      <text>
        <r>
          <rPr>
            <sz val="9"/>
            <color indexed="81"/>
            <rFont val="Tahoma"/>
            <family val="2"/>
            <charset val="238"/>
          </rPr>
          <t xml:space="preserve">Oprava pilířů bude spočívat v rozebrání stávajícího kamenného zdiva. Kámen bude očištěn od zbytků malt a cementové spárovací hmoty a znovu použit. Pilíře budou vyzděny jako řádkové zdivo s minimalizací tloušťky spár, jádro pilířů bude betonové. Nově vyzděné pilíře budou ve stejných rozměrech jako pilíře původní. Na vrchol pilířů budou osazeny velkoformátové břidlicové desky, min. tl. 30 mm.
Stávající dvoukřídlá brána ve vstupu do areálu kostela bude demontována a nahrazeny branou novou. Nové dvoukřídlá brána bude kombinací kovářské a zámečnické práce. Brána bude opatřena povrchovou úpravou ve formě nátěru, ten bude proveden v kovářské barvě v odstínu antracit nebo černé matné.
Koruna ohradní zdi která byla obnovena v minulých letech bude dokončena zakrytím pomocí velkoformátových břidlicových desek.
</t>
        </r>
      </text>
    </comment>
    <comment ref="Q20" authorId="0" shapeId="0">
      <text>
        <r>
          <rPr>
            <sz val="11"/>
            <color theme="1"/>
            <rFont val="Calibri"/>
            <family val="2"/>
            <charset val="238"/>
            <scheme val="minor"/>
          </rPr>
          <t xml:space="preserve">Kostel sv. Bartoloměje ve Studénce
Zpracování projektové dokumentace je nutné pro opravu krovu střechy kostela svatého Bartoloměje, který je nevyhovující s rozsáhlými havarijními stavy.
Projektová dokumentace je podkladem pro vydání koordinovaného závazného stanoviska a následně pro vydání stavebního povolení.  Římskokatolická farnost Studénka v letošním roce již financovala stavebně-technický průzkum krovu kostela ve výši 21 490 Kč
</t>
        </r>
      </text>
    </comment>
    <comment ref="Q21" authorId="0" shapeId="0">
      <text>
        <r>
          <rPr>
            <sz val="11"/>
            <color theme="1"/>
            <rFont val="Calibri"/>
            <family val="2"/>
            <charset val="238"/>
            <scheme val="minor"/>
          </rPr>
          <t xml:space="preserve">Hřbitovní zeď v Heřmánkách – dokončení pokrytí koruny zdi
Dokončení stavby z roku 2019 – pokrytí koruny zdi v délce cca 30m břidlicovými šablonami
Odstranění provizorního stavu části zdi v délce cca 30m, zajištění proti degradaci, prodloužení životnosti a vylepšení vzhledu, navázání na  dokončenou obnovu z roku 2019.
</t>
        </r>
      </text>
    </comment>
    <comment ref="Q22" authorId="0" shapeId="0">
      <text>
        <r>
          <rPr>
            <sz val="9"/>
            <color indexed="81"/>
            <rFont val="Tahoma"/>
            <family val="2"/>
            <charset val="238"/>
          </rPr>
          <t xml:space="preserve">Výměna stávající střešní krytiny (dožilá pálená taška) za hliníkový aluplech ve stejném barevném odstínu jako je stávající hlavní věž kostela. Rozsah opravy  se týká hlavní lodě a presbytáře kostela.  Dále budou provedeny klempířské opravy – výměna a opravy žlabů, svodů a souvisejících tesařských a klempířských prací. 
Zachování kulturního dědictví, významná historická a architektonická stavba obce.
Estetický a funkční přínos celého objektu kostela.
</t>
        </r>
      </text>
    </comment>
    <comment ref="Q23" authorId="0" shapeId="0">
      <text>
        <r>
          <rPr>
            <sz val="11"/>
            <color theme="1"/>
            <rFont val="Calibri"/>
            <family val="2"/>
            <charset val="238"/>
            <scheme val="minor"/>
          </rPr>
          <t xml:space="preserve">Kostel sv. Jindřicha  na Starých Hamrech 
Akce spočívá v provedení statického zajištění průčelí- sanaci trhlin vložením předpjatých táhel a helikální výztuže do zdiva průčelí a provedení obnovy vstupního kamenného schodiště do kostela. Charakterem prací se jedná o obnovu kostela, jehož některé konstrukce jsou v havarijním stavu.To platí především o průčelní zdi a schodišti.  
Odstranění havarijního stavu kostela, oprava schodiště, zlepšení přístupu do kostela. Zahájení odkládané celkové obnovy kostela.
</t>
        </r>
      </text>
    </comment>
    <comment ref="Q24" authorId="0" shapeId="0">
      <text>
        <r>
          <rPr>
            <sz val="9"/>
            <color indexed="81"/>
            <rFont val="Tahoma"/>
            <family val="2"/>
            <charset val="238"/>
          </rPr>
          <t>Dokončení opravy z r. 2016, zlepší vzhledu kostela, zvýšení životnosti plechové krytiny, ochrana střechy před korozí</t>
        </r>
        <r>
          <rPr>
            <sz val="9"/>
            <color indexed="81"/>
            <rFont val="Tahoma"/>
            <family val="2"/>
            <charset val="238"/>
          </rPr>
          <t xml:space="preserve">
</t>
        </r>
      </text>
    </comment>
    <comment ref="Q25" authorId="0" shapeId="0">
      <text>
        <r>
          <rPr>
            <sz val="11"/>
            <color theme="1"/>
            <rFont val="Calibri"/>
            <family val="2"/>
            <charset val="238"/>
            <scheme val="minor"/>
          </rPr>
          <t xml:space="preserve">Kaple sv. Jana Nepomuckého v Sedmi Dvorech
Obnova výplní otvorů kaple - práce budou spočívat v obnově dveřních a okenních výplní kaple. Nové výplně budou provedeny jako repliky původních, budou dřevěné s jednoduchým čirým zasklením. Okenní výplně budou osazeny do stávajících otvorů. Součástí těchto prací bude i zednické zapravení otvorů, budou provedena vnitřní i venkovní ostění, parapety a dveřní otvory budou doplněny betonovým prahem. 
Zlepšení vzhledu kaple a zamezení vstupu do objektu, vč. ochrany interiéru proti povětrnostním vlivům.
</t>
        </r>
      </text>
    </comment>
    <comment ref="Q26" authorId="0" shapeId="0">
      <text>
        <r>
          <rPr>
            <sz val="11"/>
            <color theme="1"/>
            <rFont val="Calibri"/>
            <family val="2"/>
            <charset val="238"/>
            <scheme val="minor"/>
          </rPr>
          <t xml:space="preserve">Výměna zcela zničených oken v pastorační místnosti na faře v Ostravě-Hrušově
Okna v přízemí fary jsou celkově velice poničená (stářím, povodněmi a jinými nepříznivými podmínkami), nedoléhají, neizolují,  v zimních měsících jimi profukuje chlad, nedají se otevírat, bortí se.  Jsou v havarijním stavu a jejich výměna je nutná.
</t>
        </r>
      </text>
    </comment>
    <comment ref="Q27" authorId="0" shapeId="0">
      <text>
        <r>
          <rPr>
            <sz val="11"/>
            <color theme="1"/>
            <rFont val="Calibri"/>
            <family val="2"/>
            <charset val="238"/>
            <scheme val="minor"/>
          </rPr>
          <t xml:space="preserve">Kaple Zátor
Výměna břidlicové krytiny střechy kaple z let 1920-1925 za lehkou moderní krytinu.
Zabránění opětovnému zatečení do objektu kaple. Objekt kaple využíván pro pobyty na faře v Zátoru. Interiér bez vady (kromě zatečení).
</t>
        </r>
      </text>
    </comment>
    <comment ref="Q28" authorId="0" shapeId="0">
      <text>
        <r>
          <rPr>
            <sz val="9"/>
            <color indexed="81"/>
            <rFont val="Tahoma"/>
            <family val="2"/>
            <charset val="238"/>
          </rPr>
          <t xml:space="preserve">Výměna střešní krytiny sanktusové věže, kontrola stavu krovu, případná oprava krovu.
Odstranění havarijního stavu krovu a krytiny. Náhrada dožilé krytiny z pozinkovaného plechu, event. oprava krovu věže. </t>
        </r>
      </text>
    </comment>
    <comment ref="Q29" authorId="0" shapeId="0">
      <text>
        <r>
          <rPr>
            <sz val="9"/>
            <color indexed="81"/>
            <rFont val="Tahoma"/>
            <family val="2"/>
            <charset val="238"/>
          </rPr>
          <t xml:space="preserve">Rekonstrukce prvního patra fary ve Frýdlantu  n. O.
Fara ve Frýdlantu je v dobrém stavu, jen první patro, kde bydlí duchovní, je havarijní. Je zde nevyhovující elektřina a v druhé místnosti zjistil předchůdce, že padá strop. On, ale nepadá, jen tam chybí trám, na kterém je palachový strop zavěšen, což nemění nic na tom, že to musíme řešit. Tuto místnost a místnost pro faráře bychom chtěli opravit. Druhá místnost bude sloužit pro občasné pobyty mládeže a rodin, které zde jezdí.
Nejenže farář budu mít důstojné místo k bydlení, ale vytvoří se i prostor pro pobyty a duchovní aktivity rodin a mladých v této farnosti. Fara k tomu nabízí ideální podmínky, díky své poloze.
</t>
        </r>
        <r>
          <rPr>
            <b/>
            <sz val="9"/>
            <color indexed="81"/>
            <rFont val="Tahoma"/>
            <family val="2"/>
            <charset val="238"/>
          </rPr>
          <t xml:space="preserve">
</t>
        </r>
      </text>
    </comment>
    <comment ref="Q30" authorId="0" shapeId="0">
      <text>
        <r>
          <rPr>
            <sz val="9"/>
            <color indexed="81"/>
            <rFont val="Tahoma"/>
            <family val="2"/>
            <charset val="238"/>
          </rPr>
          <t xml:space="preserve">střecha fary a hospodářské budovy v Hladkých Životicích
chybějící a poškozené eternitové tašky a hřebenáče se nahradí buď plechem nebo jinak, aby se zalátaly díry
prodloužení životnosti střechy
</t>
        </r>
      </text>
    </comment>
    <comment ref="Q31" authorId="0" shapeId="0">
      <text>
        <r>
          <rPr>
            <sz val="9"/>
            <color indexed="81"/>
            <rFont val="Tahoma"/>
            <family val="2"/>
            <charset val="238"/>
          </rPr>
          <t xml:space="preserve">Kostel sv. Václava v Lipové-lázních
Výměna dvou oken na kostele sv. Václava v Lipové-Lázních. Jedná se o okna v sakristii.
V současné době jsou obě okna v dezolátním stavu a reálně hrozí jejich rozpadnutí. Jsou přidělány natrvalo a nedají se otevírat a v podstatě se rozpadají. Nová ona by zlepšila jak tepelně izolační funkci tak estetickou. Tato oprava je vzhledem ke stavu oken velmi důležitá. </t>
        </r>
      </text>
    </comment>
    <comment ref="E32" authorId="0" shapeId="0">
      <text>
        <r>
          <rPr>
            <sz val="9"/>
            <color indexed="81"/>
            <rFont val="Tahoma"/>
            <charset val="1"/>
          </rPr>
          <t xml:space="preserve">2018-2020      2 500 000,-Kč
2020              1 000 000,-Kč
</t>
        </r>
      </text>
    </comment>
    <comment ref="L32" authorId="0" shapeId="0">
      <text>
        <r>
          <rPr>
            <sz val="9"/>
            <color indexed="81"/>
            <rFont val="Tahoma"/>
            <charset val="1"/>
          </rPr>
          <t xml:space="preserve">Dary občanů Velká Lhota
</t>
        </r>
      </text>
    </comment>
    <comment ref="Q32" authorId="0" shapeId="0">
      <text>
        <r>
          <rPr>
            <b/>
            <sz val="9"/>
            <color indexed="81"/>
            <rFont val="Tahoma"/>
            <family val="2"/>
            <charset val="238"/>
          </rPr>
          <t xml:space="preserve">Kiostel sv. Cyrila a Metoděje v Dolní Lhotě
</t>
        </r>
        <r>
          <rPr>
            <sz val="9"/>
            <color indexed="81"/>
            <rFont val="Tahoma"/>
            <charset val="1"/>
          </rPr>
          <t xml:space="preserve">
V polovině roku 2018 jsme získali stavební povolení. Již na podzim nastalo zahájení stavby a úspěšné dokončení základové desky. V roce 2019 jsme na této stavbě pokračovali s cílem dokončit hrubou stavbu. To se zdařilo. V tomto roce chceme stavbu dotáhnout do zdárného konce. Momentálně řešíme navýšení bezúročné půjčky na dokončení z biskupství ostravsko-opavského. 
Zvelebením zadní části našeho kostela tím, že pracovníci zbourají chátrající a nevyužívanou márnici a přistaví nové prostory pro ucelení celé stavby. Nová budova bude především sloužit jako zázemí pro budoucí kroužky dětí, hudební a pěvecký nácvik pro scholu, výuku náboženství, zázemí pro ministranty. V budoucnu by tam mohl být i byt pro kněze. dále se bude využívat pro společensko-kulturní akce, např. rozsvícení adventních svící, dožínkové akce apod. V neposlední řadě bude sloužit jako zázmí pro různé obřady a to jak křtiny, svatby, tak i smuteční obřady. 
Projekt vypracoval v roce 2018 pan Karel Siuda. Je k dispozici na faře ve Velké Polomi. Vše potřebné bylo konzultováno s právním oddělením biskupství, se stavebním technikem Hlučínského děkanátu panem Ing. Radkem Kubíkem a Stavebním úřadem ve Velké Polomi. </t>
        </r>
      </text>
    </comment>
    <comment ref="Q33" authorId="0" shapeId="0">
      <text>
        <r>
          <rPr>
            <sz val="11"/>
            <color theme="1"/>
            <rFont val="Calibri"/>
            <family val="2"/>
            <charset val="238"/>
            <scheme val="minor"/>
          </rPr>
          <t xml:space="preserve">Farní budova v Rýmařově
Předmětem letošní etapy bude zhotovení nové omítky a nátěru uliční fasády fary. Již dříve oklepané zdivo bude očištěno, a opatřeno omítkou ve dvou vrstvách, dojde k repasování hl. vstupních dveří a úpravě klempířských prvků fasády.
Hlavním přínosem bude ochrana zdiva před povětrnostními vlivy a zlepšení vzhledu kulturní památky v centru města.
</t>
        </r>
      </text>
    </comment>
    <comment ref="Q34" authorId="0" shapeId="0">
      <text>
        <r>
          <rPr>
            <sz val="11"/>
            <color theme="1"/>
            <rFont val="Calibri"/>
            <family val="2"/>
            <charset val="238"/>
            <scheme val="minor"/>
          </rPr>
          <t xml:space="preserve">Hospodářská budova ve Zlatých Horách
Obnova krovu hospodářské budovy. Krov je v havarijním stavu.
Odstranění havarijního stavu krovu.
</t>
        </r>
      </text>
    </comment>
    <comment ref="Q35" authorId="0" shapeId="0">
      <text>
        <r>
          <rPr>
            <sz val="11"/>
            <color theme="1"/>
            <rFont val="Calibri"/>
            <family val="2"/>
            <charset val="238"/>
            <scheme val="minor"/>
          </rPr>
          <t xml:space="preserve">Fara v Suchdole nad Odrou
Zpracování prováděcí projektové dokumentace na obnovu interiéru fary 
Díky projektové dokumentace bude provedena obnova interiéru fary. Odstraní se  havarijní stav fary a fary se může po dlouhé době začít používat pro setkávání farníků, komunitní centrum a k bydlení.
</t>
        </r>
      </text>
    </comment>
    <comment ref="Q36" authorId="0" shapeId="0">
      <text>
        <r>
          <rPr>
            <sz val="9"/>
            <color indexed="81"/>
            <rFont val="Tahoma"/>
            <family val="2"/>
            <charset val="238"/>
          </rPr>
          <t>Fara v Horním Městě
Frézování a vyvložkování dvojice komínových těles pro kamna na tuhá paliva. 
Jedno komínové těleso sloužící pro vytápění ložnice, druhé těleso pro napojení tří lokálních topidel, v kuchyni, na chodbě a v hostinském pokoji.  Komínová tělesa budou vyfrézována a poté vyvložkována pevnou nerezovou vložkou.
Hlavním přínosem bude odstranění havarijního stavu komínu a zamezení případnému vyhoření objektu.</t>
        </r>
      </text>
    </comment>
    <comment ref="L37" authorId="0" shapeId="0">
      <text>
        <r>
          <rPr>
            <sz val="9"/>
            <color indexed="81"/>
            <rFont val="Tahoma"/>
            <family val="2"/>
            <charset val="238"/>
          </rPr>
          <t xml:space="preserve">Mas Bohumín
</t>
        </r>
      </text>
    </comment>
    <comment ref="Q37" authorId="0" shapeId="0">
      <text>
        <r>
          <rPr>
            <sz val="11"/>
            <color theme="1"/>
            <rFont val="Calibri"/>
            <family val="2"/>
            <charset val="238"/>
            <scheme val="minor"/>
          </rPr>
          <t>Farní kostel sv. Jindřicha v Petřvaldě
Druhá fáze opravy fasády farního kostela, která se nachází ve špatném stavu
Odstranění špatné fasády a vzhledu kostela, který je se svou křížovou cestou jedinou dominantou města Petřvald. Dokončení další etapy celkové vnější rekonstrukce souboru kulturní památky, kterou tvoří kostel, kaple křížové cesty a soch.</t>
        </r>
      </text>
    </comment>
    <comment ref="Q38" authorId="0" shapeId="0">
      <text>
        <r>
          <rPr>
            <sz val="11"/>
            <color theme="1"/>
            <rFont val="Calibri"/>
            <family val="2"/>
            <charset val="238"/>
            <scheme val="minor"/>
          </rPr>
          <t xml:space="preserve">Fara ve Vítkově
Výměna všech stávajících oken do stejných rozměrů stavebních otvorů.
Úspora energií, lepší tepelné podmínky pro faráře a návštěvy, vzhled fary.
</t>
        </r>
      </text>
    </comment>
    <comment ref="Q39" authorId="0" shapeId="0">
      <text>
        <r>
          <rPr>
            <sz val="9"/>
            <color indexed="81"/>
            <rFont val="Tahoma"/>
            <family val="2"/>
            <charset val="238"/>
          </rPr>
          <t xml:space="preserve">Římskokatolický kostel sv. Františka a Viktora v Ostravě-Hrušově
Oprava střechy a nátěr střešní krytiny
Poškozenou střechou nad presbytářem a některými nově opravenými okny zatéká, což ničí nejen malbu kostela, ale poškozuje vzhled interiéru jako takového a bortí nejen malbu, ale rovněž vnitřní omítky. Opravou střechy a jejím celkovým nátěrem bude zabráněno dalšímu poškozování vnitřních omítek i výmalby.
</t>
        </r>
      </text>
    </comment>
    <comment ref="Q40" authorId="0" shapeId="0">
      <text>
        <r>
          <rPr>
            <sz val="9"/>
            <color indexed="81"/>
            <rFont val="Tahoma"/>
            <family val="2"/>
            <charset val="238"/>
          </rPr>
          <t xml:space="preserve">Hospodářská budova-zpěvárna – společenská místnost-knihovna
Výměna střešní krytiny, oprava krovu, montáž nového okapového systému.
Odstranění havarijního stavu střešní eternitové krytiny. V současné době zatéká do budovy, uvnitř je vlhkost a plíseň.   </t>
        </r>
      </text>
    </comment>
    <comment ref="L41" authorId="0" shapeId="0">
      <text>
        <r>
          <rPr>
            <sz val="9"/>
            <color indexed="81"/>
            <rFont val="Tahoma"/>
            <family val="2"/>
            <charset val="238"/>
          </rPr>
          <t>Veřejná sbírka</t>
        </r>
        <r>
          <rPr>
            <sz val="9"/>
            <color indexed="81"/>
            <rFont val="Tahoma"/>
            <family val="2"/>
            <charset val="238"/>
          </rPr>
          <t xml:space="preserve">
</t>
        </r>
      </text>
    </comment>
    <comment ref="Q41" authorId="0" shapeId="0">
      <text>
        <r>
          <rPr>
            <sz val="11"/>
            <color theme="1"/>
            <rFont val="Calibri"/>
            <family val="2"/>
            <charset val="238"/>
            <scheme val="minor"/>
          </rPr>
          <t xml:space="preserve">Předmětem záměru je obnova venkovní fasády a statické zajištění podloží věže kostela. Nesoudržné části fasády budou nahrazeny, drobné trhliny budou sešity helikální výztuží a celá fasáda kostela bude přeštukována a opatřena nátěrem, dojde k repasování výplní otvorů a opravě klempířských prvků fasády. Do podloží věže v průčelí kostela budou aplikovány mikropiloty pro zlepšení základových podmínek pod konstrukcí věže. 
Dojde k zlepšení technického stavu a celkového vzhledu kostela.
</t>
        </r>
      </text>
    </comment>
    <comment ref="Q42" authorId="0" shapeId="0">
      <text>
        <r>
          <rPr>
            <sz val="9"/>
            <color indexed="81"/>
            <rFont val="Tahoma"/>
            <family val="2"/>
            <charset val="238"/>
          </rPr>
          <t>Stávající ohrazení části areálu hřbitova v Jistebníku
Realizace I. etapy – úsek č. 1 (nová kamenná hřbitovní zeď z gabionu) a úsek č. 4 (oprava narušené ŽB části zdi) včetně nového oplocení
Odstranění havarijního a pohledově nedůstojného stavu, kdy současná hřbitovní zeď je tvořena volně naskládanými starými náhrobky (úsek 1) a odstranění havarijního stavu stávající ŽB části zdi (úsek 4)</t>
        </r>
      </text>
    </comment>
    <comment ref="Q43" authorId="0" shapeId="0">
      <text>
        <r>
          <rPr>
            <sz val="11"/>
            <color theme="1"/>
            <rFont val="Calibri"/>
            <family val="2"/>
            <charset val="238"/>
            <scheme val="minor"/>
          </rPr>
          <t xml:space="preserve">Farní kostel sv. Michala v Rýmařově
Stávající PZ plechová krytina nad boční přístavbou je poškozena korozí a původní barva je již sloupána. V rámci udržovacích prací bude stávající krytina omyta a odmaštěna, opatřena nátěrem novým ve dvou vrstvách v černém matném odstínu. Stejný postup bude použit na související oplechování a dešťový systém
Hlavním přínosem bude prodloužení životnosti stávající krytiny a zlepšení vzhledu kulturní památky v centru města.
</t>
        </r>
      </text>
    </comment>
    <comment ref="L44" authorId="0" shapeId="0">
      <text>
        <r>
          <rPr>
            <sz val="9"/>
            <color indexed="81"/>
            <rFont val="Tahoma"/>
            <family val="2"/>
            <charset val="238"/>
          </rPr>
          <t xml:space="preserve">Veřejná sbírka
</t>
        </r>
      </text>
    </comment>
    <comment ref="Q44" authorId="0" shapeId="0">
      <text>
        <r>
          <rPr>
            <sz val="9"/>
            <color indexed="81"/>
            <rFont val="Tahoma"/>
            <family val="2"/>
            <charset val="238"/>
          </rPr>
          <t>Kostel Nejsvětější Trojice v Raduni
Viz. Zpráva diecézního kampanologa
Obnova zvonění.</t>
        </r>
      </text>
    </comment>
    <comment ref="Q45" authorId="0" shapeId="0">
      <text>
        <r>
          <rPr>
            <sz val="11"/>
            <color theme="1"/>
            <rFont val="Calibri"/>
            <family val="2"/>
            <charset val="238"/>
            <scheme val="minor"/>
          </rPr>
          <t xml:space="preserve">Předmětem obnovy je provední vnitřních omítek v poslední nezrekonstruované místnosti v 1NP, její rozdělení příčkou a osazení dveřmi a provedení nášlapných vrstev podlahové konstrukce. Součástní obnovy je také úprava stávajích dveří v 1NP, včetně vstupních. 
Realizací stavebního záměru budou ukončeny stavební práce spočívající v obnově 1NP farní budovy. Rozdělená místnost bude sloužít jako farní kancelář, kterou fara v současnosti postrádá. </t>
        </r>
      </text>
    </comment>
    <comment ref="Q46" authorId="0" shapeId="0">
      <text>
        <r>
          <rPr>
            <sz val="11"/>
            <color theme="1"/>
            <rFont val="Calibri"/>
            <family val="2"/>
            <charset val="238"/>
            <scheme val="minor"/>
          </rPr>
          <t xml:space="preserve">Rekonstrukce fary ve Vřesině u Hlučína 
Výměna  oken, rekonstrukce krytiny
Odstranění havarijního stavu krytiny a oken, zlepšení úrovně bydlení </t>
        </r>
      </text>
    </comment>
    <comment ref="Q47" authorId="0" shapeId="0">
      <text>
        <r>
          <rPr>
            <sz val="9"/>
            <color indexed="81"/>
            <rFont val="Tahoma"/>
            <family val="2"/>
            <charset val="238"/>
          </rPr>
          <t xml:space="preserve">Nové lavice do farního kostela sv. Maří Magdalény v Kunčicích pod Ondřejníkem
Staré lavice ve farním kostele sv. Maří Magdalény byly zhotoveny začátkem minulého století. Jsou vyrobeny ze smrkového dřeva a nemají historickou a uměleckou hodnotu. Z ergonomického hlediska nejsou vyhovující. Lavice jsou vážně poškozené a napadené červotočem.
Projekt nových lavic připravila architektonická firma ATELIER FILANDR se sídlem v Ostravě. Lavice budou vyrobené z dubového dřeva, který pro velký obsah tříslovin patři k našim nejtrvanlivějším dřevinám. Jedna se celkově o dvacet lavic a čtyři taburety. Nové lavice budou vybaveny elektrickým rozvodem pro dodatečnou instalaci elektrických topidel pod regály. Vše bude stát na nové vyvýšené podlaze z dubového a modřínového dřeva. Veškere komponenty budou ošetřeny lakem, olejem a voskem, aby bylo zabráněno vnikání vlhkosti do dřeva a budou splňovat kvalitativní požadavky definované platnými normami ČSN.
Ve farním kostele v Kunčicích pod Ondřejníkem kromě pravidelných bohoslužeb se konají svatby a pohřby a to za účasti velkého množství lidí, a také kulturní akce pro veřejnost, formou pořádaných během roku Komorních koncertu, mezi které patří také koncert v rámci Svatováclavského hudebního festivalu, který má mezinárodní význam. Proto věřím, že nové lavice za prvé zlepší vizuální vzhled kostela a za druhé také komfort účastníků bohoslužebných a kulturních akci.
</t>
        </r>
      </text>
    </comment>
    <comment ref="Q48" authorId="0" shapeId="0">
      <text>
        <r>
          <rPr>
            <sz val="11"/>
            <color theme="1"/>
            <rFont val="Calibri"/>
            <family val="2"/>
            <charset val="238"/>
            <scheme val="minor"/>
          </rPr>
          <t>Kostel sv. Václava Starý Jičín
Oprava fasády
Odstranění zvýšené vlhkosti obvodového zdiva a tím degradace vnější omítky.
Pozn.: V roce 2020 končí platnost souhlasu s provedením stavebního záměru .</t>
        </r>
      </text>
    </comment>
    <comment ref="Q49" authorId="0" shapeId="0">
      <text>
        <r>
          <rPr>
            <sz val="11"/>
            <color theme="1"/>
            <rFont val="Calibri"/>
            <family val="2"/>
            <charset val="238"/>
            <scheme val="minor"/>
          </rPr>
          <t xml:space="preserve">Fara ve Štramberku
Celková rekonstrukce jedné části fary, včetně obkopu a izolace, demontáže dvou dřevěných stropů a vytvoření nového, nové vnější a vnitřní omítky, nová okna a dveře i zárubně, nové sociální zázemí + sklípek a schodišťový uzel do více místností i do podkroví.
Vytvoření zázemí pro život farnosti. Mělo by jít o multifunkční místnost se sociálním zázemím, kuchyňkou a sklípkem. Místnost by sloužila pro výuku náboženství, setkávání různých společenství (senioři, mládež, děti a ministranti), skauti, schola, pěvecký sbor a také jako zázemí pro divadelníky a hudebníky během vystoupení v kamenném amfiteátru. Bylo by to také sociální zázemí pro kancelář farnosti, které momentálně neexistuje. Což považuji v 21. století u městské farnosti za dost velký problém. Samozřejmě jde o prostory fary, které jsou v naprosto dezolátním stavu, viz. foto. Jsou to místnosti naproti kanceláři. V době prázdnin a o víkendech, kdy by zde nebyly farní akce, by bylo možno tyto prostory využít i k ubytování nebo i k rodinným oslavám – křty, narozeniny aj. Farnost letos spouští ubytování v jiných prostorách fary a tyto prostory by službu ubytování umožnily kapacitně navýšit a zkvalitnit. Finance takto nabyté by pak bylo možné použít na další rekonstrukci zbytku Štramberské fary.
Přínos akce je jednoznačně pro farnost pastorační a taky pro veřejnost (během divadelních vystoupení). I v rámci různých skupin, které se na faře ubytují. Lidé zde budou moci prožít krásné chvíle v krásné turisticky atraktivní lokalitě za přijatelné ceny. 
</t>
        </r>
      </text>
    </comment>
    <comment ref="Q50" authorId="0" shapeId="0">
      <text>
        <r>
          <rPr>
            <sz val="9"/>
            <color indexed="81"/>
            <rFont val="Tahoma"/>
            <family val="2"/>
            <charset val="238"/>
          </rPr>
          <t xml:space="preserve">Římskokatolický kostel sv. Františka a Viktora v Ostravě-Hrušově
Výmalba interiéru kostela
Vzhledem k poškození střechy, kterou na několika místech zatéká a rovněž vzhledem poškozená výmalby v průběhu posledních 30 let je výmalba kostela více než nutná. Kostel je kulturní památkou a v posledním desetiletí prošel významnými celkovými opravami. Jeho výmalba je logickou součástí celkové obnovy kostela.
</t>
        </r>
      </text>
    </comment>
    <comment ref="Q51" authorId="0" shapeId="0">
      <text>
        <r>
          <rPr>
            <sz val="11"/>
            <color theme="1"/>
            <rFont val="Calibri"/>
            <family val="2"/>
            <charset val="238"/>
            <scheme val="minor"/>
          </rPr>
          <t xml:space="preserve">Zděný plot kolem fary v Ostravě-Přívoze
Oklepání omítky, osušení základů, doplnění cihel v základu, rekonstrukce trhlin zděného plotu a rohu
Odstranění havarijního stavu, zlepšení vzhledu objektu fary, která se nachází v památkové zóně
</t>
        </r>
      </text>
    </comment>
  </commentList>
</comments>
</file>

<file path=xl/sharedStrings.xml><?xml version="1.0" encoding="utf-8"?>
<sst xmlns="http://schemas.openxmlformats.org/spreadsheetml/2006/main" count="196" uniqueCount="137">
  <si>
    <t>Pořadí</t>
  </si>
  <si>
    <t>Farnost</t>
  </si>
  <si>
    <t>Název akce</t>
  </si>
  <si>
    <t>MKČR</t>
  </si>
  <si>
    <t>Obec</t>
  </si>
  <si>
    <t>Kraj</t>
  </si>
  <si>
    <t>Pozn</t>
  </si>
  <si>
    <t xml:space="preserve">Vlastní </t>
  </si>
  <si>
    <t>Přílohy</t>
  </si>
  <si>
    <t>Kontrola</t>
  </si>
  <si>
    <t>Body</t>
  </si>
  <si>
    <t xml:space="preserve">Celkem </t>
  </si>
  <si>
    <t>Ostat.</t>
  </si>
  <si>
    <t>Děkanát</t>
  </si>
  <si>
    <t>% z celku</t>
  </si>
  <si>
    <t>Děkan</t>
  </si>
  <si>
    <t>MZe</t>
  </si>
  <si>
    <t>Hr</t>
  </si>
  <si>
    <t>Da</t>
  </si>
  <si>
    <t>Ko</t>
  </si>
  <si>
    <t>kumulat. Součet</t>
  </si>
  <si>
    <t>Půjčka</t>
  </si>
  <si>
    <t>Celkové náklady</t>
  </si>
  <si>
    <t>Stan</t>
  </si>
  <si>
    <t>Dol</t>
  </si>
  <si>
    <t>Bartošovice</t>
  </si>
  <si>
    <t>Nový Jičín</t>
  </si>
  <si>
    <t>Oprava sanktusové věže kostela sv. Ignáce z Loyoly na Borové</t>
  </si>
  <si>
    <t>Místek</t>
  </si>
  <si>
    <t>Brunál</t>
  </si>
  <si>
    <t>Nátěr střechy poutního kostela Panny Marie Pomocné na Uhlířském vrchu</t>
  </si>
  <si>
    <t>Břidličná</t>
  </si>
  <si>
    <t>Oprava vstupní brány a dokončení koruny ohradní zdi kostela Tří Králů v Břidličné</t>
  </si>
  <si>
    <t>Česká Ves</t>
  </si>
  <si>
    <t>Jeseník</t>
  </si>
  <si>
    <t xml:space="preserve">Frýdlant nad Ostravicí </t>
  </si>
  <si>
    <t>Potřebujeme to opravit, abychom mohli žít jako lidé a duchovně se rozvíjet</t>
  </si>
  <si>
    <t>Fulnek</t>
  </si>
  <si>
    <t>Obnova kostela Nanebevzetí Panny Marie v Jerlochovicích</t>
  </si>
  <si>
    <t>Hladké Životice</t>
  </si>
  <si>
    <t>Zalátání děr střechy fary a hospodářské budovy v Hladkých Životicích</t>
  </si>
  <si>
    <t>Hnojník</t>
  </si>
  <si>
    <t>Oprava střechy filiálního kostela sv. Bartoloměje v Třanovicích</t>
  </si>
  <si>
    <t>Frýdek</t>
  </si>
  <si>
    <t>Hodslavice</t>
  </si>
  <si>
    <t>Horní Město</t>
  </si>
  <si>
    <t>Oprava komínového tělesa fary v Horním Městě</t>
  </si>
  <si>
    <t>Bruntál</t>
  </si>
  <si>
    <t>Obnova kostela sv. Mikuláše v Horních Životicích</t>
  </si>
  <si>
    <t>Javorník ve Slezsku</t>
  </si>
  <si>
    <t>Oprava fasády na budově fary v Jeseníku</t>
  </si>
  <si>
    <t>Jistebník</t>
  </si>
  <si>
    <t>Bílovec</t>
  </si>
  <si>
    <t>Křišťanovice</t>
  </si>
  <si>
    <t xml:space="preserve">Obnova střech kostela Navštívení Panny Marie v Křišťanovicích </t>
  </si>
  <si>
    <t>Kunčice pod Ondřejníkem</t>
  </si>
  <si>
    <t>Nové lavice do farního kostela sv. Maří Magdalény v Kunčicích pod Ondřejníkem.</t>
  </si>
  <si>
    <t>Výměna oken v kostele sv. Václava v Lipové-lázních</t>
  </si>
  <si>
    <t>Litultovice</t>
  </si>
  <si>
    <t>Oprava fasády kostela sv. Bartoloměje v Litultovicích</t>
  </si>
  <si>
    <t>Opava</t>
  </si>
  <si>
    <t>Moravský Beroun</t>
  </si>
  <si>
    <t xml:space="preserve">Instalace nového kotle ústředního vytápění na faře v Moravském Berouně
</t>
  </si>
  <si>
    <t>Ostrava-Hrušov</t>
  </si>
  <si>
    <t>Výměna oken v pastorační místnosti na faře v Ostravě-Hrušově</t>
  </si>
  <si>
    <t>Ostrava</t>
  </si>
  <si>
    <t>Ostrava-Přívoz</t>
  </si>
  <si>
    <t xml:space="preserve">Oprava zděného plotu kolem fary v Ostravě-Přívoze
</t>
  </si>
  <si>
    <t>Petrovice u Krnova</t>
  </si>
  <si>
    <t>Oprava krovu v kostele sv. Rocha v Petrovicích u Krnova</t>
  </si>
  <si>
    <t>Krnov</t>
  </si>
  <si>
    <t>Petřvald u Karviné</t>
  </si>
  <si>
    <t>Karviná</t>
  </si>
  <si>
    <t>Písečná</t>
  </si>
  <si>
    <t>Revitalizace a snížení energetické náročnosti kostela sv. Jana Křtitele v Písečné</t>
  </si>
  <si>
    <t>Ostrava-Radvanice</t>
  </si>
  <si>
    <t>Ropice</t>
  </si>
  <si>
    <t>Ruda u Rýmařova</t>
  </si>
  <si>
    <t>Celková obnova poutního kostela Panny Marie Sněžné v Rudě u Rýmařova</t>
  </si>
  <si>
    <t>Rýmařov</t>
  </si>
  <si>
    <t>Obnova fasády farní budovy v Rýmařově</t>
  </si>
  <si>
    <t>Obnova výplní otvorů kaple sv. Jana Nepomuckého v Sedmi Dvorech</t>
  </si>
  <si>
    <t>Ostravice</t>
  </si>
  <si>
    <t>Starý Jičín</t>
  </si>
  <si>
    <t>Studénka</t>
  </si>
  <si>
    <t>Suchdol nad Odrou</t>
  </si>
  <si>
    <t>Vápenná</t>
  </si>
  <si>
    <t>Vítkov</t>
  </si>
  <si>
    <t>Vlkovice</t>
  </si>
  <si>
    <t>Kostel sv. Mikuláše ve Vlkovicích – PD elektroinstalace</t>
  </si>
  <si>
    <t>Vřesina u Hlučína</t>
  </si>
  <si>
    <t>Hlučín</t>
  </si>
  <si>
    <t>Zátor</t>
  </si>
  <si>
    <t>Zlaté Hory</t>
  </si>
  <si>
    <t>Obnova krovu hospodářské budovy ve Zlatých Horách</t>
  </si>
  <si>
    <t>Obnova přístupového schodiště ke kostelu v Bartošovicích - I. Etapa zabezpečovací práce</t>
  </si>
  <si>
    <t>Borová-Malenovice</t>
  </si>
  <si>
    <t>Lipová-lázně</t>
  </si>
  <si>
    <t>Zpracování projektové dokumentace – sanace krovu kostela sv. Bartoloměje ve Studénce</t>
  </si>
  <si>
    <t>Štramberk</t>
  </si>
  <si>
    <t>Vymalování kostela sv. Josefa v České Vsi  po opravě elektroinstalace</t>
  </si>
  <si>
    <t>Výměna oken a dveří na faře v Javorníku</t>
  </si>
  <si>
    <t>Výměna oken na faře ve Vítkově</t>
  </si>
  <si>
    <t>Obnova krytiny kaple v Zátoru</t>
  </si>
  <si>
    <t>Výměna oken a rekonstrukce střechy na faře ve Vřesině</t>
  </si>
  <si>
    <t>Zpracování prováděcí projektové dokumentace interiéru fary  v Suchdolu n.O.</t>
  </si>
  <si>
    <t>Obnova interiéru farní budovy v Ropici - III. Etapa</t>
  </si>
  <si>
    <t>Dokončení opravy fasády kostela sv. Jindřicha v Petřvaldu</t>
  </si>
  <si>
    <t>Statické zajištění a oprava schodiště kostela sv. Jindřicha na Starých Hamrech</t>
  </si>
  <si>
    <t>Rekonstrukce vstupního portálu kostela v Ostravě-Radvanicích</t>
  </si>
  <si>
    <t xml:space="preserve">Oprava střechy zpěvárny v Hodslavicích - I.etapa 
</t>
  </si>
  <si>
    <t>Oprava fasády kostela sv. Václava na Starém Jičíně - I. Etapa</t>
  </si>
  <si>
    <t>Véska</t>
  </si>
  <si>
    <t>Hřbitovní zeď v Heřmánkách – dokončení pokrytí koruny zdi</t>
  </si>
  <si>
    <t xml:space="preserve">Raduň </t>
  </si>
  <si>
    <t>Zvony na kostele Nejsvětější Trojice v Raduni</t>
  </si>
  <si>
    <t>Oprava střechy a nátěr střešní krytiny v kostele sv. Františka a Viktora v Ostravě-Hrušově</t>
  </si>
  <si>
    <t>Výmalba interiéru kostela sv. Františka a Viktora v Ostravě-Hrušově</t>
  </si>
  <si>
    <t>Velká Polom</t>
  </si>
  <si>
    <t xml:space="preserve"> </t>
  </si>
  <si>
    <t xml:space="preserve">  </t>
  </si>
  <si>
    <t>Horní Benešov</t>
  </si>
  <si>
    <t>Požadováno</t>
  </si>
  <si>
    <t>Výše příspěvku</t>
  </si>
  <si>
    <t>Multifunkční místnost pro farní život a ubytování + vestavba koupelny (wc) ve sklepním prostoru</t>
  </si>
  <si>
    <t>Výměna oken na budově fary ve Vápenné - dokončení</t>
  </si>
  <si>
    <t>Pastorační středisko - dostavba kostela sv. Cyrila a Metoděje v Dolní Lhotě</t>
  </si>
  <si>
    <t>Hřbitov Jistebník - úpravy stávajícího ohrazení - I. etapa (úsek 1 a 4)</t>
  </si>
  <si>
    <t>Nátěr střechy přístavby kostela sv. Michala v Rýmařově</t>
  </si>
  <si>
    <t>Výše příspěvku- změna</t>
  </si>
  <si>
    <t>Akce bude prováděna z většiny v roce 2021</t>
  </si>
  <si>
    <t>Akce zrušena z důvodu neposkytnutí dotace Kraje</t>
  </si>
  <si>
    <t>Spolufinancování akce poskytlo město Fulnek</t>
  </si>
  <si>
    <t>Akce nedostala dotaci Kraje, nutná dílčí oprava zdiva</t>
  </si>
  <si>
    <t>V Ostravě dne 15. 9. 2020</t>
  </si>
  <si>
    <t>Změny v přidělení příspěvků</t>
  </si>
  <si>
    <t>Vyhodnocení žádostí Stavebního fondu ostravsko-opavské diecéze 
pro rok 2020- změny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</si>
</sst>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charset val="238"/>
      <scheme val="minor"/>
    </font>
    <font>
      <b/>
      <sz val="11"/>
      <color theme="0"/>
      <name val="Calibri"/>
      <family val="2"/>
      <charset val="238"/>
      <scheme val="minor"/>
    </font>
    <font>
      <sz val="11"/>
      <name val="Calibri"/>
      <family val="2"/>
      <charset val="238"/>
      <scheme val="minor"/>
    </font>
    <font>
      <sz val="11"/>
      <color rgb="FFFF0000"/>
      <name val="Calibri"/>
      <family val="2"/>
      <charset val="238"/>
      <scheme val="minor"/>
    </font>
    <font>
      <b/>
      <sz val="9"/>
      <color indexed="81"/>
      <name val="Tahoma"/>
      <family val="2"/>
      <charset val="238"/>
    </font>
    <font>
      <b/>
      <sz val="16"/>
      <color theme="0"/>
      <name val="Antique Olive"/>
      <family val="2"/>
      <charset val="238"/>
    </font>
    <font>
      <sz val="11"/>
      <color rgb="FF006100"/>
      <name val="Calibri"/>
      <family val="2"/>
      <charset val="238"/>
      <scheme val="minor"/>
    </font>
    <font>
      <sz val="11"/>
      <color rgb="FF9C0006"/>
      <name val="Calibri"/>
      <family val="2"/>
      <charset val="238"/>
      <scheme val="minor"/>
    </font>
    <font>
      <b/>
      <sz val="11"/>
      <color rgb="FF9C0006"/>
      <name val="Calibri"/>
      <family val="2"/>
      <charset val="238"/>
      <scheme val="minor"/>
    </font>
    <font>
      <b/>
      <sz val="11"/>
      <name val="Calibri"/>
      <family val="2"/>
      <charset val="238"/>
      <scheme val="minor"/>
    </font>
    <font>
      <sz val="9"/>
      <color indexed="81"/>
      <name val="Tahoma"/>
      <family val="2"/>
      <charset val="238"/>
    </font>
    <font>
      <sz val="9"/>
      <color indexed="81"/>
      <name val="Tahoma"/>
      <charset val="1"/>
    </font>
    <font>
      <sz val="11"/>
      <color rgb="FF00B050"/>
      <name val="Calibri"/>
      <family val="2"/>
      <charset val="238"/>
      <scheme val="minor"/>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rgb="FFC6EFCE"/>
      </patternFill>
    </fill>
    <fill>
      <patternFill patternType="solid">
        <fgColor theme="8" tint="0.39997558519241921"/>
        <bgColor indexed="64"/>
      </patternFill>
    </fill>
    <fill>
      <patternFill patternType="solid">
        <fgColor rgb="FFFFC7CE"/>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s>
  <borders count="5">
    <border>
      <left/>
      <right/>
      <top/>
      <bottom/>
      <diagonal/>
    </border>
    <border>
      <left/>
      <right style="thin">
        <color theme="0"/>
      </right>
      <top style="thin">
        <color theme="0"/>
      </top>
      <bottom style="thin">
        <color theme="0"/>
      </bottom>
      <diagonal/>
    </border>
    <border>
      <left/>
      <right style="thin">
        <color theme="0"/>
      </right>
      <top style="thick">
        <color theme="0"/>
      </top>
      <bottom/>
      <diagonal/>
    </border>
    <border>
      <left/>
      <right style="thin">
        <color theme="0"/>
      </right>
      <top/>
      <bottom style="thick">
        <color theme="0"/>
      </bottom>
      <diagonal/>
    </border>
    <border>
      <left/>
      <right style="thin">
        <color theme="0"/>
      </right>
      <top/>
      <bottom/>
      <diagonal/>
    </border>
  </borders>
  <cellStyleXfs count="3">
    <xf numFmtId="0" fontId="0" fillId="0" borderId="0"/>
    <xf numFmtId="0" fontId="6" fillId="5" borderId="0" applyNumberFormat="0" applyBorder="0" applyAlignment="0" applyProtection="0"/>
    <xf numFmtId="0" fontId="7" fillId="7" borderId="0" applyNumberFormat="0" applyBorder="0" applyAlignment="0" applyProtection="0"/>
  </cellStyleXfs>
  <cellXfs count="44">
    <xf numFmtId="0" fontId="0" fillId="0" borderId="0" xfId="0"/>
    <xf numFmtId="0" fontId="0" fillId="0" borderId="0" xfId="0" applyBorder="1"/>
    <xf numFmtId="0" fontId="1" fillId="4" borderId="3" xfId="0" applyFont="1" applyFill="1" applyBorder="1"/>
    <xf numFmtId="0" fontId="0" fillId="0" borderId="0" xfId="0" applyFill="1"/>
    <xf numFmtId="0" fontId="2" fillId="0" borderId="0" xfId="0" applyFont="1" applyFill="1"/>
    <xf numFmtId="3" fontId="0" fillId="0" borderId="0" xfId="0" applyNumberFormat="1"/>
    <xf numFmtId="3" fontId="0" fillId="0" borderId="0" xfId="0" applyNumberFormat="1" applyFill="1"/>
    <xf numFmtId="3" fontId="2" fillId="0" borderId="0" xfId="0" applyNumberFormat="1" applyFont="1" applyFill="1"/>
    <xf numFmtId="9" fontId="0" fillId="0" borderId="0" xfId="0" applyNumberFormat="1"/>
    <xf numFmtId="0" fontId="2" fillId="3" borderId="0" xfId="0" applyFont="1" applyFill="1"/>
    <xf numFmtId="0" fontId="2" fillId="0" borderId="0" xfId="0" applyFont="1"/>
    <xf numFmtId="3" fontId="2" fillId="0" borderId="0" xfId="0" applyNumberFormat="1" applyFont="1"/>
    <xf numFmtId="0" fontId="0" fillId="2" borderId="0" xfId="0" applyFill="1"/>
    <xf numFmtId="0" fontId="0" fillId="3" borderId="0" xfId="0" applyFill="1"/>
    <xf numFmtId="3" fontId="0" fillId="3" borderId="0" xfId="0" applyNumberFormat="1" applyFill="1"/>
    <xf numFmtId="9" fontId="0" fillId="3" borderId="0" xfId="0" applyNumberFormat="1" applyFill="1"/>
    <xf numFmtId="3" fontId="2" fillId="3" borderId="0" xfId="0" applyNumberFormat="1" applyFont="1" applyFill="1"/>
    <xf numFmtId="0" fontId="0" fillId="0" borderId="0" xfId="0" applyNumberFormat="1"/>
    <xf numFmtId="0" fontId="0" fillId="0" borderId="0" xfId="0" applyNumberFormat="1" applyFill="1"/>
    <xf numFmtId="0" fontId="6" fillId="0" borderId="0" xfId="1" applyFill="1"/>
    <xf numFmtId="0" fontId="8" fillId="3" borderId="0" xfId="2" applyNumberFormat="1" applyFont="1" applyFill="1"/>
    <xf numFmtId="3" fontId="2" fillId="2" borderId="0" xfId="0" applyNumberFormat="1" applyFont="1" applyFill="1"/>
    <xf numFmtId="0" fontId="2" fillId="0" borderId="0" xfId="0" applyFont="1" applyBorder="1"/>
    <xf numFmtId="0" fontId="2" fillId="2" borderId="0" xfId="0" applyFont="1" applyFill="1"/>
    <xf numFmtId="0" fontId="2" fillId="0" borderId="0" xfId="0" applyFont="1" applyFill="1" applyBorder="1"/>
    <xf numFmtId="0" fontId="3" fillId="0" borderId="0" xfId="0" applyFont="1" applyFill="1"/>
    <xf numFmtId="3" fontId="9" fillId="6" borderId="0" xfId="0" applyNumberFormat="1" applyFont="1" applyFill="1"/>
    <xf numFmtId="0" fontId="2" fillId="3" borderId="1" xfId="0" applyFont="1" applyFill="1" applyBorder="1"/>
    <xf numFmtId="9" fontId="2" fillId="0" borderId="0" xfId="0" applyNumberFormat="1" applyFont="1" applyFill="1"/>
    <xf numFmtId="3" fontId="0" fillId="0" borderId="0" xfId="0" applyNumberFormat="1" applyAlignment="1">
      <alignment wrapText="1"/>
    </xf>
    <xf numFmtId="3" fontId="3" fillId="0" borderId="0" xfId="0" applyNumberFormat="1" applyFont="1"/>
    <xf numFmtId="0" fontId="2" fillId="0" borderId="0" xfId="0" applyFont="1" applyFill="1" applyAlignment="1">
      <alignment vertical="top" wrapText="1"/>
    </xf>
    <xf numFmtId="0" fontId="8" fillId="8" borderId="0" xfId="2" applyNumberFormat="1" applyFont="1" applyFill="1" applyProtection="1">
      <protection locked="0"/>
    </xf>
    <xf numFmtId="0" fontId="6" fillId="9" borderId="0" xfId="1" applyFill="1"/>
    <xf numFmtId="3" fontId="12" fillId="9" borderId="0" xfId="1" applyNumberFormat="1" applyFont="1" applyFill="1"/>
    <xf numFmtId="3" fontId="12" fillId="9" borderId="0" xfId="0" applyNumberFormat="1" applyFont="1" applyFill="1"/>
    <xf numFmtId="0" fontId="1" fillId="4" borderId="2" xfId="0" applyFont="1" applyFill="1" applyBorder="1"/>
    <xf numFmtId="0" fontId="2" fillId="2" borderId="4"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3" fontId="0" fillId="10" borderId="0" xfId="0" applyNumberFormat="1" applyFill="1"/>
    <xf numFmtId="0" fontId="0" fillId="10" borderId="0" xfId="0" applyFill="1"/>
    <xf numFmtId="0" fontId="5" fillId="4" borderId="0" xfId="0" applyFont="1" applyFill="1" applyAlignment="1">
      <alignment horizontal="center" vertical="center" wrapText="1"/>
    </xf>
    <xf numFmtId="0" fontId="5" fillId="4" borderId="0" xfId="0" applyFont="1" applyFill="1" applyAlignment="1">
      <alignment horizontal="center" vertical="center"/>
    </xf>
  </cellXfs>
  <cellStyles count="3">
    <cellStyle name="Normální" xfId="0" builtinId="0"/>
    <cellStyle name="Správně" xfId="1" builtinId="26"/>
    <cellStyle name="Špatně" xfId="2" builtinId="27"/>
  </cellStyles>
  <dxfs count="40">
    <dxf>
      <font>
        <color rgb="FF006100"/>
      </font>
      <fill>
        <patternFill>
          <bgColor rgb="FFC6EFCE"/>
        </patternFill>
      </fill>
    </dxf>
    <dxf>
      <font>
        <color rgb="FF9C0006"/>
      </font>
      <fill>
        <patternFill>
          <bgColor rgb="FFFFC7CE"/>
        </patternFill>
      </fill>
    </dxf>
    <dxf>
      <numFmt numFmtId="3" formatCode="#,##0"/>
    </dxf>
    <dxf>
      <numFmt numFmtId="3" formatCode="#,##0"/>
    </dxf>
    <dxf>
      <numFmt numFmtId="3" formatCode="#,##0"/>
    </dxf>
    <dxf>
      <numFmt numFmtId="3" formatCode="#,##0"/>
    </dxf>
    <dxf>
      <numFmt numFmtId="0" formatCode="General"/>
    </dxf>
    <dxf>
      <fill>
        <patternFill patternType="none">
          <fgColor indexed="64"/>
          <bgColor indexed="65"/>
        </patternFill>
      </fill>
    </dxf>
    <dxf>
      <font>
        <b/>
        <color rgb="FF9C0006"/>
      </font>
      <numFmt numFmtId="0" formatCode="General"/>
      <fill>
        <patternFill patternType="none">
          <fgColor indexed="64"/>
          <bgColor indexed="65"/>
        </patternFill>
      </fill>
    </dxf>
    <dxf>
      <fill>
        <patternFill patternType="none">
          <fgColor indexed="64"/>
          <bgColor indexed="65"/>
        </patternFill>
      </fill>
    </dxf>
    <dxf>
      <font>
        <b/>
        <color rgb="FF9C0006"/>
      </font>
      <numFmt numFmtId="0" formatCode="General"/>
      <fill>
        <patternFill patternType="none">
          <fgColor indexed="64"/>
          <bgColor indexed="65"/>
        </patternFill>
      </fill>
    </dxf>
    <dxf>
      <font>
        <b/>
        <color rgb="FF9C0006"/>
      </font>
      <numFmt numFmtId="0" formatCode="General"/>
      <fill>
        <patternFill patternType="none">
          <fgColor indexed="64"/>
          <bgColor indexed="65"/>
        </patternFill>
      </fill>
    </dxf>
    <dxf>
      <fill>
        <patternFill patternType="none">
          <fgColor indexed="64"/>
          <bgColor indexed="65"/>
        </patternFill>
      </fill>
    </dxf>
    <dxf>
      <numFmt numFmtId="13" formatCode="0%"/>
    </dxf>
    <dxf>
      <numFmt numFmtId="13" formatCode="0%"/>
      <fill>
        <patternFill patternType="none">
          <fgColor indexed="64"/>
          <bgColor indexed="65"/>
        </patternFill>
      </fill>
    </dxf>
    <dxf>
      <numFmt numFmtId="3" formatCode="#,##0"/>
    </dxf>
    <dxf>
      <font>
        <b/>
      </font>
      <numFmt numFmtId="3" formatCode="#,##0"/>
      <fill>
        <patternFill patternType="solid">
          <fgColor indexed="64"/>
          <bgColor theme="8" tint="0.39997558519241921"/>
        </patternFill>
      </fill>
    </dxf>
    <dxf>
      <numFmt numFmtId="3" formatCode="#,##0"/>
    </dxf>
    <dxf>
      <font>
        <strike val="0"/>
        <outline val="0"/>
        <shadow val="0"/>
        <u val="none"/>
        <vertAlign val="baseline"/>
        <sz val="11"/>
        <color auto="1"/>
        <name val="Calibri"/>
        <scheme val="minor"/>
      </font>
      <numFmt numFmtId="3" formatCode="#,##0"/>
      <fill>
        <patternFill patternType="none">
          <fgColor indexed="64"/>
          <bgColor indexed="65"/>
        </patternFill>
      </fill>
    </dxf>
    <dxf>
      <numFmt numFmtId="3" formatCode="#,##0"/>
    </dxf>
    <dxf>
      <numFmt numFmtId="3" formatCode="#,##0"/>
      <fill>
        <patternFill patternType="none">
          <fgColor indexed="64"/>
          <bgColor indexed="65"/>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patternType="none">
          <fgColor indexed="64"/>
          <bgColor indexed="65"/>
        </patternFill>
      </fill>
    </dxf>
    <dxf>
      <border diagonalUp="0" diagonalDown="0" outline="0">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9FA4D1"/>
      <color rgb="FF91BADF"/>
      <color rgb="FF177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ulka3" displayName="Tabulka3" ref="B4:Y53" totalsRowCount="1">
  <autoFilter ref="B4:Y52"/>
  <sortState ref="B5:Y51">
    <sortCondition descending="1" ref="W4:W52"/>
  </sortState>
  <tableColumns count="24">
    <tableColumn id="1" name="Farnost" totalsRowDxfId="34"/>
    <tableColumn id="2" name="Název akce" dataCellStyle="Normální"/>
    <tableColumn id="15" name="Děkanát" dataDxfId="33"/>
    <tableColumn id="3" name="Celkové náklady" totalsRowFunction="sum" dataDxfId="32" totalsRowDxfId="31" dataCellStyle="Normální"/>
    <tableColumn id="4" name="Kontrola" totalsRowFunction="sum" dataDxfId="30" totalsRowDxfId="29" dataCellStyle="Normální">
      <calculatedColumnFormula>SUM(Tabulka3[[#This Row],[Vlastní ]:[Požadováno]])</calculatedColumnFormula>
    </tableColumn>
    <tableColumn id="5" name="Vlastní " totalsRowFunction="sum" dataDxfId="28" totalsRowDxfId="27" dataCellStyle="Normální"/>
    <tableColumn id="6" name="Obec" totalsRowFunction="sum" dataDxfId="26" totalsRowDxfId="25" dataCellStyle="Normální"/>
    <tableColumn id="7" name="Kraj" totalsRowFunction="sum" dataDxfId="24" totalsRowDxfId="23" dataCellStyle="Normální"/>
    <tableColumn id="8" name="MKČR" totalsRowFunction="sum" dataDxfId="22" totalsRowDxfId="21" dataCellStyle="Normální"/>
    <tableColumn id="16" name="MZe" totalsRowFunction="sum" dataDxfId="20" totalsRowDxfId="19"/>
    <tableColumn id="14" name="Ostat." totalsRowFunction="sum" dataDxfId="18" totalsRowDxfId="17"/>
    <tableColumn id="9" name="Požadováno" totalsRowFunction="sum" dataDxfId="16" totalsRowDxfId="15" dataCellStyle="Normální"/>
    <tableColumn id="17" name="% z celku" dataDxfId="14" totalsRowDxfId="13">
      <calculatedColumnFormula>Tabulka3[[#This Row],[Požadováno]]/Tabulka3[[#This Row],[Celkové náklady]]</calculatedColumnFormula>
    </tableColumn>
    <tableColumn id="10" name="Přílohy" dataCellStyle="Normální"/>
    <tableColumn id="18" name="Děkan" dataDxfId="12"/>
    <tableColumn id="11" name="Pozn" dataCellStyle="Normální"/>
    <tableColumn id="23" name="Stan" totalsRowFunction="sum" dataDxfId="11" dataCellStyle="Špatně"/>
    <tableColumn id="22" name="Dol" totalsRowFunction="sum" dataDxfId="10" dataCellStyle="Špatně"/>
    <tableColumn id="21" name="Hr" totalsRowFunction="sum" dataDxfId="9"/>
    <tableColumn id="24" name="Da" totalsRowFunction="sum" dataDxfId="8" dataCellStyle="Špatně"/>
    <tableColumn id="20" name="Ko" totalsRowFunction="sum" dataDxfId="7"/>
    <tableColumn id="12" name="Body" totalsRowFunction="sum" dataDxfId="6" dataCellStyle="Normální">
      <calculatedColumnFormula>SUM(Tabulka3[[#This Row],[Stan]:[Ko]])</calculatedColumnFormula>
    </tableColumn>
    <tableColumn id="25" name="Půjčka" totalsRowFunction="sum" dataDxfId="5" totalsRowDxfId="4"/>
    <tableColumn id="13" name="Výše příspěvku" totalsRowFunction="sum" dataDxfId="3" totalsRowDxfId="2" dataCellStyle="Normální">
      <calculatedColumnFormula>IF(W5&gt;0,M5,0)</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7"/>
  <sheetViews>
    <sheetView tabSelected="1" zoomScale="85" zoomScaleNormal="85" zoomScaleSheetLayoutView="55" workbookViewId="0">
      <pane ySplit="4" topLeftCell="A5" activePane="bottomLeft" state="frozen"/>
      <selection pane="bottomLeft" activeCell="AK21" sqref="AK21"/>
    </sheetView>
  </sheetViews>
  <sheetFormatPr defaultRowHeight="15"/>
  <cols>
    <col min="1" max="1" width="6.7109375" customWidth="1"/>
    <col min="2" max="2" width="23.28515625" customWidth="1"/>
    <col min="3" max="3" width="77.7109375" customWidth="1"/>
    <col min="4" max="4" width="9.7109375" hidden="1" customWidth="1"/>
    <col min="5" max="5" width="10.85546875" style="5" hidden="1" customWidth="1"/>
    <col min="6" max="6" width="10.7109375" hidden="1" customWidth="1"/>
    <col min="7" max="8" width="9.7109375" hidden="1" customWidth="1"/>
    <col min="9" max="9" width="10.7109375" hidden="1" customWidth="1"/>
    <col min="10" max="10" width="9.7109375" hidden="1" customWidth="1"/>
    <col min="11" max="11" width="10.85546875" hidden="1" customWidth="1"/>
    <col min="12" max="12" width="6.140625" hidden="1" customWidth="1"/>
    <col min="13" max="13" width="12.140625" customWidth="1"/>
    <col min="14" max="14" width="7.28515625" style="8" hidden="1" customWidth="1"/>
    <col min="15" max="15" width="9.7109375" hidden="1" customWidth="1"/>
    <col min="16" max="16" width="6" hidden="1" customWidth="1"/>
    <col min="17" max="17" width="4.85546875" hidden="1" customWidth="1"/>
    <col min="18" max="21" width="4.7109375" hidden="1" customWidth="1"/>
    <col min="22" max="22" width="5.140625" hidden="1" customWidth="1"/>
    <col min="23" max="23" width="7.5703125" hidden="1" customWidth="1"/>
    <col min="24" max="24" width="8.85546875" style="5" hidden="1" customWidth="1"/>
    <col min="25" max="26" width="13.5703125" customWidth="1"/>
    <col min="27" max="27" width="10.7109375" hidden="1" customWidth="1"/>
    <col min="28" max="28" width="4.5703125" hidden="1" customWidth="1"/>
    <col min="29" max="29" width="48.7109375" hidden="1" customWidth="1"/>
  </cols>
  <sheetData>
    <row r="1" spans="1:29" ht="39" customHeight="1">
      <c r="A1" s="42" t="s">
        <v>136</v>
      </c>
      <c r="B1" s="43"/>
      <c r="C1" s="43"/>
      <c r="D1" s="43"/>
      <c r="E1" s="43"/>
      <c r="F1" s="43"/>
      <c r="G1" s="43"/>
      <c r="H1" s="43"/>
      <c r="I1" s="43"/>
      <c r="J1" s="43"/>
      <c r="K1" s="43"/>
      <c r="L1" s="43"/>
      <c r="M1" s="43"/>
      <c r="N1" s="43"/>
      <c r="O1" s="43"/>
      <c r="P1" s="43"/>
      <c r="Q1" s="43"/>
      <c r="R1" s="43"/>
      <c r="S1" s="43"/>
      <c r="T1" s="43"/>
      <c r="U1" s="43"/>
      <c r="V1" s="43"/>
      <c r="W1" s="43"/>
      <c r="X1" s="43"/>
      <c r="Y1" s="43"/>
    </row>
    <row r="2" spans="1:29" ht="9.75" customHeight="1">
      <c r="A2" s="43"/>
      <c r="B2" s="43"/>
      <c r="C2" s="43"/>
      <c r="D2" s="43"/>
      <c r="E2" s="43"/>
      <c r="F2" s="43"/>
      <c r="G2" s="43"/>
      <c r="H2" s="43"/>
      <c r="I2" s="43"/>
      <c r="J2" s="43"/>
      <c r="K2" s="43"/>
      <c r="L2" s="43"/>
      <c r="M2" s="43"/>
      <c r="N2" s="43"/>
      <c r="O2" s="43"/>
      <c r="P2" s="43"/>
      <c r="Q2" s="43"/>
      <c r="R2" s="43"/>
      <c r="S2" s="43"/>
      <c r="T2" s="43"/>
      <c r="U2" s="43"/>
      <c r="V2" s="43"/>
      <c r="W2" s="43"/>
      <c r="X2" s="43"/>
      <c r="Y2" s="43"/>
    </row>
    <row r="3" spans="1:29" ht="6.75" customHeight="1">
      <c r="A3" s="13"/>
      <c r="B3" s="13"/>
      <c r="C3" s="13"/>
      <c r="D3" s="13"/>
      <c r="E3" s="14"/>
      <c r="F3" s="13"/>
      <c r="G3" s="13"/>
      <c r="H3" s="13"/>
      <c r="I3" s="13"/>
      <c r="J3" s="13"/>
      <c r="K3" s="13"/>
      <c r="L3" s="13"/>
      <c r="M3" s="13"/>
      <c r="N3" s="15"/>
      <c r="O3" s="13"/>
      <c r="P3" s="13"/>
      <c r="Q3" s="13"/>
      <c r="R3" s="13"/>
      <c r="S3" s="13"/>
      <c r="T3" s="13"/>
      <c r="U3" s="13"/>
      <c r="V3" s="13"/>
      <c r="W3" s="13"/>
      <c r="X3" s="14"/>
      <c r="Y3" s="13"/>
      <c r="Z3" s="13"/>
    </row>
    <row r="4" spans="1:29" ht="46.5" customHeight="1" thickBot="1">
      <c r="A4" s="2" t="s">
        <v>0</v>
      </c>
      <c r="B4" t="s">
        <v>1</v>
      </c>
      <c r="C4" t="s">
        <v>2</v>
      </c>
      <c r="D4" t="s">
        <v>13</v>
      </c>
      <c r="E4" s="29" t="s">
        <v>22</v>
      </c>
      <c r="F4" t="s">
        <v>9</v>
      </c>
      <c r="G4" t="s">
        <v>7</v>
      </c>
      <c r="H4" t="s">
        <v>4</v>
      </c>
      <c r="I4" t="s">
        <v>5</v>
      </c>
      <c r="J4" t="s">
        <v>3</v>
      </c>
      <c r="K4" t="s">
        <v>16</v>
      </c>
      <c r="L4" t="s">
        <v>12</v>
      </c>
      <c r="M4" t="s">
        <v>122</v>
      </c>
      <c r="N4" s="8" t="s">
        <v>14</v>
      </c>
      <c r="O4" t="s">
        <v>8</v>
      </c>
      <c r="P4" t="s">
        <v>15</v>
      </c>
      <c r="Q4" t="s">
        <v>6</v>
      </c>
      <c r="R4" t="s">
        <v>23</v>
      </c>
      <c r="S4" t="s">
        <v>24</v>
      </c>
      <c r="T4" t="s">
        <v>17</v>
      </c>
      <c r="U4" t="s">
        <v>18</v>
      </c>
      <c r="V4" t="s">
        <v>19</v>
      </c>
      <c r="W4" t="s">
        <v>10</v>
      </c>
      <c r="X4" s="5" t="s">
        <v>21</v>
      </c>
      <c r="Y4" s="5" t="s">
        <v>123</v>
      </c>
      <c r="Z4" s="29" t="s">
        <v>129</v>
      </c>
      <c r="AA4" s="33" t="s">
        <v>20</v>
      </c>
      <c r="AB4" s="33"/>
    </row>
    <row r="5" spans="1:29" ht="15.75" thickTop="1">
      <c r="A5" s="37">
        <v>1</v>
      </c>
      <c r="B5" s="10" t="s">
        <v>33</v>
      </c>
      <c r="C5" s="10" t="s">
        <v>100</v>
      </c>
      <c r="D5" s="10" t="s">
        <v>34</v>
      </c>
      <c r="E5" s="11">
        <v>200000</v>
      </c>
      <c r="F5" s="11">
        <f>SUM(Tabulka3[[#This Row],[Vlastní ]:[Požadováno]])</f>
        <v>200000</v>
      </c>
      <c r="G5" s="11">
        <v>72000</v>
      </c>
      <c r="H5" s="11">
        <v>48000</v>
      </c>
      <c r="I5" s="11"/>
      <c r="J5" s="11"/>
      <c r="K5" s="11"/>
      <c r="L5" s="11"/>
      <c r="M5" s="11">
        <v>80000</v>
      </c>
      <c r="N5" s="28">
        <f>Tabulka3[[#This Row],[Požadováno]]/Tabulka3[[#This Row],[Celkové náklady]]</f>
        <v>0.4</v>
      </c>
      <c r="Q5" s="3"/>
      <c r="R5" s="32">
        <v>14</v>
      </c>
      <c r="S5" s="32">
        <v>4</v>
      </c>
      <c r="T5" s="32">
        <v>2</v>
      </c>
      <c r="U5" s="32">
        <v>3</v>
      </c>
      <c r="V5" s="32">
        <v>2</v>
      </c>
      <c r="W5" s="17">
        <f>SUM(Tabulka3[[#This Row],[Stan]:[Ko]])</f>
        <v>25</v>
      </c>
      <c r="Y5" s="5">
        <f>IF(W5&gt;0,M5,0)</f>
        <v>80000</v>
      </c>
      <c r="Z5" s="5">
        <v>80000</v>
      </c>
      <c r="AA5" s="34">
        <f>Tabulka3[[#This Row],[Výše příspěvku]]</f>
        <v>80000</v>
      </c>
      <c r="AB5" s="19"/>
    </row>
    <row r="6" spans="1:29">
      <c r="A6" s="38">
        <v>2</v>
      </c>
      <c r="B6" s="10" t="s">
        <v>86</v>
      </c>
      <c r="C6" s="4" t="s">
        <v>125</v>
      </c>
      <c r="D6" s="4" t="s">
        <v>34</v>
      </c>
      <c r="E6" s="7">
        <v>263577</v>
      </c>
      <c r="F6" s="11">
        <f>SUM(Tabulka3[[#This Row],[Vlastní ]:[Požadováno]])</f>
        <v>263577</v>
      </c>
      <c r="G6" s="7">
        <v>13577</v>
      </c>
      <c r="H6" s="7"/>
      <c r="I6" s="7"/>
      <c r="J6" s="7"/>
      <c r="K6" s="7"/>
      <c r="L6" s="7">
        <v>50000</v>
      </c>
      <c r="M6" s="7">
        <v>200000</v>
      </c>
      <c r="N6" s="28">
        <f>Tabulka3[[#This Row],[Požadováno]]/Tabulka3[[#This Row],[Celkové náklady]]</f>
        <v>0.75879154857973197</v>
      </c>
      <c r="O6" s="3"/>
      <c r="P6" s="3"/>
      <c r="R6" s="32">
        <v>8</v>
      </c>
      <c r="S6" s="32">
        <v>5</v>
      </c>
      <c r="T6" s="32">
        <v>5</v>
      </c>
      <c r="U6" s="32">
        <v>5</v>
      </c>
      <c r="V6" s="32" t="s">
        <v>119</v>
      </c>
      <c r="W6" s="17">
        <f>SUM(Tabulka3[[#This Row],[Stan]:[Ko]])</f>
        <v>23</v>
      </c>
      <c r="Y6" s="5">
        <f>IF(W6&gt;0,M6,0)</f>
        <v>200000</v>
      </c>
      <c r="Z6" s="5">
        <v>200000</v>
      </c>
      <c r="AA6" s="35">
        <f>AA5+Tabulka3[[#This Row],[Výše příspěvku]]</f>
        <v>280000</v>
      </c>
    </row>
    <row r="7" spans="1:29">
      <c r="A7" s="39">
        <v>3</v>
      </c>
      <c r="B7" s="10" t="s">
        <v>53</v>
      </c>
      <c r="C7" s="10" t="s">
        <v>54</v>
      </c>
      <c r="D7" s="10" t="s">
        <v>47</v>
      </c>
      <c r="E7" s="11">
        <v>502000</v>
      </c>
      <c r="F7" s="11">
        <f>SUM(Tabulka3[[#This Row],[Vlastní ]:[Požadováno]])</f>
        <v>502000</v>
      </c>
      <c r="G7" s="11">
        <v>2000</v>
      </c>
      <c r="H7" s="11">
        <v>200000</v>
      </c>
      <c r="I7" s="11"/>
      <c r="J7" s="7"/>
      <c r="K7" s="11"/>
      <c r="L7" s="11"/>
      <c r="M7" s="11">
        <v>300000</v>
      </c>
      <c r="N7" s="28">
        <f>Tabulka3[[#This Row],[Požadováno]]/Tabulka3[[#This Row],[Celkové náklady]]</f>
        <v>0.59760956175298807</v>
      </c>
      <c r="O7" s="3"/>
      <c r="P7" s="3"/>
      <c r="Q7" s="12"/>
      <c r="R7" s="32">
        <v>3</v>
      </c>
      <c r="S7" s="32">
        <v>6</v>
      </c>
      <c r="T7" s="32">
        <v>5</v>
      </c>
      <c r="U7" s="32">
        <v>5</v>
      </c>
      <c r="V7" s="32">
        <v>3</v>
      </c>
      <c r="W7" s="17">
        <f>SUM(Tabulka3[[#This Row],[Stan]:[Ko]])</f>
        <v>22</v>
      </c>
      <c r="Y7" s="5">
        <v>200000</v>
      </c>
      <c r="Z7" s="5">
        <v>200000</v>
      </c>
      <c r="AA7" s="35">
        <f>AA6+Tabulka3[[#This Row],[Výše příspěvku]]</f>
        <v>480000</v>
      </c>
    </row>
    <row r="8" spans="1:29">
      <c r="A8" s="38">
        <v>4</v>
      </c>
      <c r="B8" s="22" t="s">
        <v>121</v>
      </c>
      <c r="C8" s="22" t="s">
        <v>48</v>
      </c>
      <c r="D8" s="10" t="s">
        <v>47</v>
      </c>
      <c r="E8" s="11">
        <v>1028012</v>
      </c>
      <c r="F8" s="11">
        <f>SUM(Tabulka3[[#This Row],[Vlastní ]:[Požadováno]])</f>
        <v>1028000</v>
      </c>
      <c r="G8" s="11">
        <v>20000</v>
      </c>
      <c r="H8" s="11">
        <v>200000</v>
      </c>
      <c r="I8" s="11"/>
      <c r="J8" s="11"/>
      <c r="K8" s="11"/>
      <c r="L8" s="11">
        <v>600000</v>
      </c>
      <c r="M8" s="7">
        <v>208000</v>
      </c>
      <c r="N8" s="28">
        <f>Tabulka3[[#This Row],[Požadováno]]/Tabulka3[[#This Row],[Celkové náklady]]</f>
        <v>0.20233226849492028</v>
      </c>
      <c r="P8" s="13"/>
      <c r="R8" s="32">
        <v>3</v>
      </c>
      <c r="S8" s="32">
        <v>6</v>
      </c>
      <c r="T8" s="32">
        <v>4</v>
      </c>
      <c r="U8" s="32">
        <v>5</v>
      </c>
      <c r="V8" s="32">
        <v>4</v>
      </c>
      <c r="W8" s="17">
        <f>SUM(Tabulka3[[#This Row],[Stan]:[Ko]])</f>
        <v>22</v>
      </c>
      <c r="Y8" s="5">
        <v>150000</v>
      </c>
      <c r="Z8" s="5">
        <v>150000</v>
      </c>
      <c r="AA8" s="35">
        <f>AA7+Tabulka3[[#This Row],[Výše příspěvku]]</f>
        <v>630000</v>
      </c>
    </row>
    <row r="9" spans="1:29">
      <c r="A9" s="37">
        <v>5</v>
      </c>
      <c r="B9" s="22" t="s">
        <v>49</v>
      </c>
      <c r="C9" s="22" t="s">
        <v>101</v>
      </c>
      <c r="D9" s="10" t="s">
        <v>34</v>
      </c>
      <c r="E9" s="11">
        <v>124482</v>
      </c>
      <c r="F9" s="11">
        <f>SUM(Tabulka3[[#This Row],[Vlastní ]:[Požadováno]])</f>
        <v>124482</v>
      </c>
      <c r="G9" s="11">
        <v>44482</v>
      </c>
      <c r="H9" s="11"/>
      <c r="I9" s="11"/>
      <c r="J9" s="11"/>
      <c r="K9" s="11"/>
      <c r="L9" s="11"/>
      <c r="M9" s="11">
        <v>80000</v>
      </c>
      <c r="N9" s="28">
        <f>Tabulka3[[#This Row],[Požadováno]]/Tabulka3[[#This Row],[Celkové náklady]]</f>
        <v>0.64266319628540669</v>
      </c>
      <c r="Q9" s="12"/>
      <c r="R9" s="32">
        <v>8</v>
      </c>
      <c r="S9" s="32">
        <v>4</v>
      </c>
      <c r="T9" s="32">
        <v>3</v>
      </c>
      <c r="U9" s="32">
        <v>4</v>
      </c>
      <c r="V9" s="32">
        <v>3</v>
      </c>
      <c r="W9" s="17">
        <f>SUM(Tabulka3[[#This Row],[Stan]:[Ko]])</f>
        <v>22</v>
      </c>
      <c r="Y9" s="5">
        <f t="shared" ref="Y9:Y16" si="0">IF(W9&gt;0,M9,0)</f>
        <v>80000</v>
      </c>
      <c r="Z9" s="5">
        <v>80000</v>
      </c>
      <c r="AA9" s="35">
        <f>AA8+Tabulka3[[#This Row],[Výše příspěvku]]</f>
        <v>710000</v>
      </c>
    </row>
    <row r="10" spans="1:29">
      <c r="A10" s="38">
        <v>6</v>
      </c>
      <c r="B10" s="10" t="s">
        <v>68</v>
      </c>
      <c r="C10" s="4" t="s">
        <v>69</v>
      </c>
      <c r="D10" s="4" t="s">
        <v>70</v>
      </c>
      <c r="E10" s="7">
        <v>254402</v>
      </c>
      <c r="F10" s="7">
        <f>SUM(Tabulka3[[#This Row],[Vlastní ]:[Požadováno]])</f>
        <v>254402</v>
      </c>
      <c r="G10" s="7">
        <v>54402</v>
      </c>
      <c r="H10" s="7"/>
      <c r="I10" s="7"/>
      <c r="J10" s="7"/>
      <c r="K10" s="7"/>
      <c r="L10" s="7"/>
      <c r="M10" s="7">
        <v>200000</v>
      </c>
      <c r="N10" s="28">
        <f>Tabulka3[[#This Row],[Požadováno]]/Tabulka3[[#This Row],[Celkové náklady]]</f>
        <v>0.7861573415303339</v>
      </c>
      <c r="O10" s="3"/>
      <c r="P10" s="3"/>
      <c r="R10" s="32">
        <v>2</v>
      </c>
      <c r="S10" s="32">
        <v>7</v>
      </c>
      <c r="T10" s="32">
        <v>5</v>
      </c>
      <c r="U10" s="32">
        <v>3</v>
      </c>
      <c r="V10" s="32">
        <v>5</v>
      </c>
      <c r="W10" s="18">
        <f>SUM(Tabulka3[[#This Row],[Stan]:[Ko]])</f>
        <v>22</v>
      </c>
      <c r="Y10" s="6">
        <f t="shared" si="0"/>
        <v>200000</v>
      </c>
      <c r="Z10" s="6">
        <v>200000</v>
      </c>
      <c r="AA10" s="35">
        <f>AA9+Tabulka3[[#This Row],[Výše příspěvku]]</f>
        <v>910000</v>
      </c>
    </row>
    <row r="11" spans="1:29">
      <c r="A11" s="39">
        <v>7</v>
      </c>
      <c r="B11" s="22" t="s">
        <v>34</v>
      </c>
      <c r="C11" s="4" t="s">
        <v>50</v>
      </c>
      <c r="D11" s="4" t="s">
        <v>34</v>
      </c>
      <c r="E11" s="7">
        <v>411409</v>
      </c>
      <c r="F11" s="11">
        <f>SUM(Tabulka3[[#This Row],[Vlastní ]:[Požadováno]])</f>
        <v>411409</v>
      </c>
      <c r="G11" s="7">
        <v>111409</v>
      </c>
      <c r="H11" s="7"/>
      <c r="I11" s="7"/>
      <c r="J11" s="7"/>
      <c r="K11" s="7"/>
      <c r="L11" s="7"/>
      <c r="M11" s="11">
        <v>300000</v>
      </c>
      <c r="N11" s="28">
        <f>Tabulka3[[#This Row],[Požadováno]]/Tabulka3[[#This Row],[Celkové náklady]]</f>
        <v>0.72920135436998224</v>
      </c>
      <c r="O11" s="3"/>
      <c r="P11" s="10"/>
      <c r="Q11" s="12"/>
      <c r="R11" s="32">
        <v>15</v>
      </c>
      <c r="S11" s="32">
        <v>2</v>
      </c>
      <c r="T11" s="32"/>
      <c r="U11" s="32" t="s">
        <v>119</v>
      </c>
      <c r="V11" s="32">
        <v>2</v>
      </c>
      <c r="W11" s="17">
        <f>SUM(Tabulka3[[#This Row],[Stan]:[Ko]])</f>
        <v>19</v>
      </c>
      <c r="Y11" s="6">
        <f t="shared" si="0"/>
        <v>300000</v>
      </c>
      <c r="Z11" s="6">
        <v>300000</v>
      </c>
      <c r="AA11" s="35">
        <f>AA10+Tabulka3[[#This Row],[Výše příspěvku]]</f>
        <v>1210000</v>
      </c>
    </row>
    <row r="12" spans="1:29">
      <c r="A12" s="38">
        <v>8</v>
      </c>
      <c r="B12" s="22" t="s">
        <v>75</v>
      </c>
      <c r="C12" s="22" t="s">
        <v>109</v>
      </c>
      <c r="D12" s="10" t="s">
        <v>65</v>
      </c>
      <c r="E12" s="11">
        <v>1221818</v>
      </c>
      <c r="F12" s="11">
        <f>SUM(Tabulka3[[#This Row],[Vlastní ]:[Požadováno]])</f>
        <v>1221818</v>
      </c>
      <c r="G12" s="11">
        <v>250000</v>
      </c>
      <c r="H12" s="11">
        <v>252500</v>
      </c>
      <c r="I12" s="11">
        <v>200000</v>
      </c>
      <c r="J12" s="11"/>
      <c r="K12" s="11"/>
      <c r="L12" s="11">
        <v>219318</v>
      </c>
      <c r="M12" s="7">
        <v>300000</v>
      </c>
      <c r="N12" s="28">
        <f>Tabulka3[[#This Row],[Požadováno]]/Tabulka3[[#This Row],[Celkové náklady]]</f>
        <v>0.24553575082377244</v>
      </c>
      <c r="R12" s="32">
        <v>2</v>
      </c>
      <c r="S12" s="32">
        <v>4</v>
      </c>
      <c r="T12" s="32">
        <v>5</v>
      </c>
      <c r="U12" s="32">
        <v>3</v>
      </c>
      <c r="V12" s="32">
        <v>5</v>
      </c>
      <c r="W12" s="17">
        <f>SUM(Tabulka3[[#This Row],[Stan]:[Ko]])</f>
        <v>19</v>
      </c>
      <c r="Y12" s="5">
        <f t="shared" si="0"/>
        <v>300000</v>
      </c>
      <c r="Z12" s="5">
        <v>300000</v>
      </c>
      <c r="AA12" s="35">
        <f>AA11+Tabulka3[[#This Row],[Výše příspěvku]]</f>
        <v>1510000</v>
      </c>
    </row>
    <row r="13" spans="1:29">
      <c r="A13" s="37">
        <v>9</v>
      </c>
      <c r="B13" s="10" t="s">
        <v>61</v>
      </c>
      <c r="C13" s="10" t="s">
        <v>62</v>
      </c>
      <c r="D13" s="10" t="s">
        <v>47</v>
      </c>
      <c r="E13" s="11">
        <v>221592</v>
      </c>
      <c r="F13" s="11">
        <f>SUM(Tabulka3[[#This Row],[Vlastní ]:[Požadováno]])</f>
        <v>221592</v>
      </c>
      <c r="G13" s="11">
        <v>51592</v>
      </c>
      <c r="H13" s="11"/>
      <c r="I13" s="11"/>
      <c r="J13" s="11"/>
      <c r="K13" s="11"/>
      <c r="L13" s="11"/>
      <c r="M13" s="11">
        <v>170000</v>
      </c>
      <c r="N13" s="28">
        <f>Tabulka3[[#This Row],[Požadováno]]/Tabulka3[[#This Row],[Celkové náklady]]</f>
        <v>0.76717571031445175</v>
      </c>
      <c r="O13" s="3"/>
      <c r="P13" s="3"/>
      <c r="Q13" s="12"/>
      <c r="R13" s="32"/>
      <c r="S13" s="32">
        <v>4</v>
      </c>
      <c r="T13" s="32">
        <v>5</v>
      </c>
      <c r="U13" s="32">
        <v>4</v>
      </c>
      <c r="V13" s="32">
        <v>5</v>
      </c>
      <c r="W13" s="17">
        <f>SUM(Tabulka3[[#This Row],[Stan]:[Ko]])</f>
        <v>18</v>
      </c>
      <c r="Y13" s="5">
        <f t="shared" si="0"/>
        <v>170000</v>
      </c>
      <c r="Z13" s="5">
        <v>170000</v>
      </c>
      <c r="AA13" s="35">
        <f>AA12+Tabulka3[[#This Row],[Výše příspěvku]]</f>
        <v>1680000</v>
      </c>
    </row>
    <row r="14" spans="1:29" ht="15" customHeight="1">
      <c r="A14" s="38">
        <v>10</v>
      </c>
      <c r="B14" s="10" t="s">
        <v>88</v>
      </c>
      <c r="C14" s="4" t="s">
        <v>89</v>
      </c>
      <c r="D14" s="4" t="s">
        <v>52</v>
      </c>
      <c r="E14" s="7">
        <v>61500</v>
      </c>
      <c r="F14" s="7">
        <f>SUM(Tabulka3[[#This Row],[Vlastní ]:[Požadováno]])</f>
        <v>61500</v>
      </c>
      <c r="G14" s="7">
        <v>1230</v>
      </c>
      <c r="H14" s="7"/>
      <c r="I14" s="7"/>
      <c r="J14" s="7"/>
      <c r="K14" s="7"/>
      <c r="L14" s="7"/>
      <c r="M14" s="7">
        <v>60270</v>
      </c>
      <c r="N14" s="28">
        <f>Tabulka3[[#This Row],[Požadováno]]/Tabulka3[[#This Row],[Celkové náklady]]</f>
        <v>0.98</v>
      </c>
      <c r="O14" s="3"/>
      <c r="P14" s="3"/>
      <c r="Q14" s="12"/>
      <c r="R14" s="32">
        <v>2</v>
      </c>
      <c r="S14" s="32">
        <v>3</v>
      </c>
      <c r="T14" s="32">
        <v>5</v>
      </c>
      <c r="U14" s="32">
        <v>2</v>
      </c>
      <c r="V14" s="32">
        <v>5</v>
      </c>
      <c r="W14" s="18">
        <f>SUM(Tabulka3[[#This Row],[Stan]:[Ko]])</f>
        <v>17</v>
      </c>
      <c r="Y14" s="6">
        <f t="shared" si="0"/>
        <v>60270</v>
      </c>
      <c r="Z14" s="6">
        <v>60270</v>
      </c>
      <c r="AA14" s="35">
        <f>AA13+Tabulka3[[#This Row],[Výše příspěvku]]</f>
        <v>1740270</v>
      </c>
    </row>
    <row r="15" spans="1:29">
      <c r="A15" s="39">
        <v>11</v>
      </c>
      <c r="B15" s="10" t="s">
        <v>73</v>
      </c>
      <c r="C15" s="10" t="s">
        <v>74</v>
      </c>
      <c r="D15" s="10" t="s">
        <v>34</v>
      </c>
      <c r="E15" s="11">
        <v>374818</v>
      </c>
      <c r="F15" s="11">
        <f>SUM(Tabulka3[[#This Row],[Vlastní ]:[Požadováno]])</f>
        <v>374818</v>
      </c>
      <c r="G15" s="11">
        <v>174818</v>
      </c>
      <c r="H15" s="11"/>
      <c r="I15" s="11"/>
      <c r="J15" s="11"/>
      <c r="K15" s="11"/>
      <c r="L15" s="11"/>
      <c r="M15" s="11">
        <v>200000</v>
      </c>
      <c r="N15" s="28">
        <f>Tabulka3[[#This Row],[Požadováno]]/Tabulka3[[#This Row],[Celkové náklady]]</f>
        <v>0.53359230346461484</v>
      </c>
      <c r="R15" s="32">
        <v>8</v>
      </c>
      <c r="S15" s="32">
        <v>6</v>
      </c>
      <c r="T15" s="32"/>
      <c r="U15" s="32">
        <v>3</v>
      </c>
      <c r="V15" s="32"/>
      <c r="W15" s="17">
        <f>SUM(Tabulka3[[#This Row],[Stan]:[Ko]])</f>
        <v>17</v>
      </c>
      <c r="Y15" s="5">
        <f t="shared" si="0"/>
        <v>200000</v>
      </c>
      <c r="Z15" s="5">
        <v>200000</v>
      </c>
      <c r="AA15" s="35">
        <f>AA14+Tabulka3[[#This Row],[Výše příspěvku]]</f>
        <v>1940270</v>
      </c>
    </row>
    <row r="16" spans="1:29">
      <c r="A16" s="38">
        <v>12</v>
      </c>
      <c r="B16" s="9" t="s">
        <v>77</v>
      </c>
      <c r="C16" s="10" t="s">
        <v>78</v>
      </c>
      <c r="D16" s="10" t="s">
        <v>47</v>
      </c>
      <c r="E16" s="11">
        <v>6220000</v>
      </c>
      <c r="F16" s="11">
        <f>SUM(Tabulka3[[#This Row],[Vlastní ]:[Požadováno]])</f>
        <v>6220000</v>
      </c>
      <c r="G16" s="11">
        <v>63000</v>
      </c>
      <c r="H16" s="11"/>
      <c r="I16" s="11">
        <v>5907000</v>
      </c>
      <c r="J16" s="11"/>
      <c r="K16" s="11"/>
      <c r="L16" s="11"/>
      <c r="M16" s="7">
        <v>250000</v>
      </c>
      <c r="N16" s="28">
        <f>Tabulka3[[#This Row],[Požadováno]]/Tabulka3[[#This Row],[Celkové náklady]]</f>
        <v>4.0192926045016078E-2</v>
      </c>
      <c r="O16" s="4"/>
      <c r="P16" s="3"/>
      <c r="R16" s="32"/>
      <c r="S16" s="32">
        <v>6</v>
      </c>
      <c r="T16" s="32">
        <v>5</v>
      </c>
      <c r="U16" s="32" t="s">
        <v>119</v>
      </c>
      <c r="V16" s="32">
        <v>5</v>
      </c>
      <c r="W16" s="17">
        <f>SUM(Tabulka3[[#This Row],[Stan]:[Ko]])</f>
        <v>16</v>
      </c>
      <c r="Y16" s="6">
        <f t="shared" si="0"/>
        <v>250000</v>
      </c>
      <c r="Z16" s="40">
        <v>0</v>
      </c>
      <c r="AA16" s="35">
        <f>AA15+Tabulka3[[#This Row],[Výše příspěvku]]</f>
        <v>2190270</v>
      </c>
      <c r="AC16" t="s">
        <v>130</v>
      </c>
    </row>
    <row r="17" spans="1:29">
      <c r="A17" s="37">
        <v>13</v>
      </c>
      <c r="B17" s="22" t="s">
        <v>25</v>
      </c>
      <c r="C17" s="24" t="s">
        <v>95</v>
      </c>
      <c r="D17" s="4" t="s">
        <v>26</v>
      </c>
      <c r="E17" s="7">
        <v>621334</v>
      </c>
      <c r="F17" s="11">
        <f>SUM(Tabulka3[[#This Row],[Vlastní ]:[Požadováno]])</f>
        <v>621334</v>
      </c>
      <c r="G17" s="7">
        <v>321334</v>
      </c>
      <c r="H17" s="7"/>
      <c r="I17" s="7"/>
      <c r="J17" s="7"/>
      <c r="K17" s="7"/>
      <c r="L17" s="7"/>
      <c r="M17" s="11">
        <v>300000</v>
      </c>
      <c r="N17" s="28">
        <f>Tabulka3[[#This Row],[Požadováno]]/Tabulka3[[#This Row],[Celkové náklady]]</f>
        <v>0.48283209996555798</v>
      </c>
      <c r="O17" s="3"/>
      <c r="P17" s="3"/>
      <c r="Q17" s="3"/>
      <c r="R17" s="32"/>
      <c r="S17" s="32">
        <v>3</v>
      </c>
      <c r="T17" s="32">
        <v>5</v>
      </c>
      <c r="U17" s="32">
        <v>3</v>
      </c>
      <c r="V17" s="32">
        <v>5</v>
      </c>
      <c r="W17" s="17">
        <f>SUM(Tabulka3[[#This Row],[Stan]:[Ko]])</f>
        <v>16</v>
      </c>
      <c r="Y17" s="6">
        <v>200000</v>
      </c>
      <c r="Z17" s="40">
        <v>0</v>
      </c>
      <c r="AA17" s="35">
        <f>AA16+Tabulka3[[#This Row],[Výše příspěvku]]</f>
        <v>2390270</v>
      </c>
      <c r="AC17" t="s">
        <v>131</v>
      </c>
    </row>
    <row r="18" spans="1:29">
      <c r="A18" s="38">
        <v>14</v>
      </c>
      <c r="B18" s="10" t="s">
        <v>37</v>
      </c>
      <c r="C18" s="4" t="s">
        <v>38</v>
      </c>
      <c r="D18" s="4" t="s">
        <v>52</v>
      </c>
      <c r="E18" s="7">
        <v>3179035</v>
      </c>
      <c r="F18" s="7">
        <f>SUM(Tabulka3[[#This Row],[Vlastní ]:[Požadováno]])</f>
        <v>3179035</v>
      </c>
      <c r="G18" s="7">
        <v>29035</v>
      </c>
      <c r="H18" s="7"/>
      <c r="I18" s="7">
        <v>3000000</v>
      </c>
      <c r="J18" s="7"/>
      <c r="K18" s="7"/>
      <c r="L18" s="7"/>
      <c r="M18" s="7">
        <v>150000</v>
      </c>
      <c r="N18" s="28">
        <f>Tabulka3[[#This Row],[Požadováno]]/Tabulka3[[#This Row],[Celkové náklady]]</f>
        <v>4.7184129775230531E-2</v>
      </c>
      <c r="O18" s="3"/>
      <c r="P18" s="3"/>
      <c r="Q18" s="3"/>
      <c r="R18" s="32">
        <v>3</v>
      </c>
      <c r="S18" s="32">
        <v>3</v>
      </c>
      <c r="T18" s="32">
        <v>5</v>
      </c>
      <c r="U18" s="32" t="s">
        <v>119</v>
      </c>
      <c r="V18" s="32">
        <v>5</v>
      </c>
      <c r="W18" s="18">
        <f>SUM(Tabulka3[[#This Row],[Stan]:[Ko]])</f>
        <v>16</v>
      </c>
      <c r="Y18" s="6">
        <v>100000</v>
      </c>
      <c r="Z18" s="40">
        <v>0</v>
      </c>
      <c r="AA18" s="35">
        <f>AA17+Tabulka3[[#This Row],[Výše příspěvku]]</f>
        <v>2490270</v>
      </c>
      <c r="AC18" t="s">
        <v>132</v>
      </c>
    </row>
    <row r="19" spans="1:29">
      <c r="A19" s="39">
        <v>15</v>
      </c>
      <c r="B19" s="10" t="s">
        <v>31</v>
      </c>
      <c r="C19" s="4" t="s">
        <v>32</v>
      </c>
      <c r="D19" s="4" t="s">
        <v>47</v>
      </c>
      <c r="E19" s="7">
        <v>275956</v>
      </c>
      <c r="F19" s="11">
        <f>SUM(Tabulka3[[#This Row],[Vlastní ]:[Požadováno]])</f>
        <v>275956</v>
      </c>
      <c r="G19" s="7">
        <v>956</v>
      </c>
      <c r="H19" s="7"/>
      <c r="I19" s="7"/>
      <c r="J19" s="7">
        <v>220000</v>
      </c>
      <c r="K19" s="7"/>
      <c r="L19" s="7"/>
      <c r="M19" s="11">
        <v>55000</v>
      </c>
      <c r="N19" s="28">
        <f>Tabulka3[[#This Row],[Požadováno]]/Tabulka3[[#This Row],[Celkové náklady]]</f>
        <v>0.19930713592021918</v>
      </c>
      <c r="O19" s="4"/>
      <c r="P19" s="3"/>
      <c r="Q19" s="3"/>
      <c r="R19" s="32">
        <v>5</v>
      </c>
      <c r="S19" s="32"/>
      <c r="T19" s="32">
        <v>2</v>
      </c>
      <c r="U19" s="32">
        <v>5</v>
      </c>
      <c r="V19" s="32">
        <v>2</v>
      </c>
      <c r="W19" s="17">
        <f>SUM(Tabulka3[[#This Row],[Stan]:[Ko]])</f>
        <v>14</v>
      </c>
      <c r="Y19" s="6">
        <f>IF(W19&gt;0,M19,0)</f>
        <v>55000</v>
      </c>
      <c r="Z19" s="6">
        <v>55000</v>
      </c>
      <c r="AA19" s="35">
        <f>AA18+Tabulka3[[#This Row],[Výše příspěvku]]</f>
        <v>2545270</v>
      </c>
    </row>
    <row r="20" spans="1:29">
      <c r="A20" s="38">
        <v>16</v>
      </c>
      <c r="B20" s="22" t="s">
        <v>84</v>
      </c>
      <c r="C20" s="22" t="s">
        <v>98</v>
      </c>
      <c r="D20" s="10" t="s">
        <v>52</v>
      </c>
      <c r="E20" s="11">
        <v>108000</v>
      </c>
      <c r="F20" s="11">
        <f>SUM(Tabulka3[[#This Row],[Vlastní ]:[Požadováno]])</f>
        <v>108000</v>
      </c>
      <c r="G20" s="11">
        <v>8000</v>
      </c>
      <c r="H20" s="11"/>
      <c r="I20" s="11"/>
      <c r="J20" s="11"/>
      <c r="K20" s="11"/>
      <c r="L20" s="11"/>
      <c r="M20" s="7">
        <v>100000</v>
      </c>
      <c r="N20" s="28">
        <f>Tabulka3[[#This Row],[Požadováno]]/Tabulka3[[#This Row],[Celkové náklady]]</f>
        <v>0.92592592592592593</v>
      </c>
      <c r="R20" s="32"/>
      <c r="S20" s="32"/>
      <c r="T20" s="32">
        <v>5</v>
      </c>
      <c r="U20" s="32">
        <v>3</v>
      </c>
      <c r="V20" s="32">
        <v>5</v>
      </c>
      <c r="W20" s="17">
        <f>SUM(Tabulka3[[#This Row],[Stan]:[Ko]])</f>
        <v>13</v>
      </c>
      <c r="Y20" s="5">
        <v>80000</v>
      </c>
      <c r="Z20" s="5">
        <v>80000</v>
      </c>
      <c r="AA20" s="35">
        <f>AA19+Tabulka3[[#This Row],[Výše příspěvku]]</f>
        <v>2625270</v>
      </c>
    </row>
    <row r="21" spans="1:29">
      <c r="A21" s="37">
        <v>17</v>
      </c>
      <c r="B21" s="10" t="s">
        <v>112</v>
      </c>
      <c r="C21" s="4" t="s">
        <v>113</v>
      </c>
      <c r="D21" s="4" t="s">
        <v>52</v>
      </c>
      <c r="E21" s="7">
        <v>65896</v>
      </c>
      <c r="F21" s="11">
        <f>SUM(Tabulka3[[#This Row],[Vlastní ]:[Požadováno]])</f>
        <v>65896</v>
      </c>
      <c r="G21" s="7"/>
      <c r="H21" s="7">
        <v>29896</v>
      </c>
      <c r="I21" s="7"/>
      <c r="J21" s="7"/>
      <c r="K21" s="7"/>
      <c r="L21" s="7"/>
      <c r="M21" s="11">
        <v>36000</v>
      </c>
      <c r="N21" s="28">
        <f>Tabulka3[[#This Row],[Požadováno]]/Tabulka3[[#This Row],[Celkové náklady]]</f>
        <v>0.54631540609445184</v>
      </c>
      <c r="O21" s="3"/>
      <c r="P21" s="4"/>
      <c r="Q21" s="12"/>
      <c r="R21" s="32"/>
      <c r="S21" s="32"/>
      <c r="T21" s="32">
        <v>5</v>
      </c>
      <c r="U21" s="32">
        <v>3</v>
      </c>
      <c r="V21" s="32">
        <v>5</v>
      </c>
      <c r="W21" s="17">
        <f>SUM(Tabulka3[[#This Row],[Stan]:[Ko]])</f>
        <v>13</v>
      </c>
      <c r="Y21" s="6">
        <f>IF(W21&gt;0,M21,0)</f>
        <v>36000</v>
      </c>
      <c r="Z21" s="6">
        <v>36000</v>
      </c>
      <c r="AA21" s="35">
        <f>AA20+Tabulka3[[#This Row],[Výše příspěvku]]</f>
        <v>2661270</v>
      </c>
    </row>
    <row r="22" spans="1:29">
      <c r="A22" s="38">
        <v>18</v>
      </c>
      <c r="B22" s="10" t="s">
        <v>41</v>
      </c>
      <c r="C22" s="4" t="s">
        <v>42</v>
      </c>
      <c r="D22" s="4" t="s">
        <v>43</v>
      </c>
      <c r="E22" s="7">
        <v>1270000</v>
      </c>
      <c r="F22" s="11">
        <f>SUM(Tabulka3[[#This Row],[Vlastní ]:[Požadováno]])</f>
        <v>1270000</v>
      </c>
      <c r="G22" s="7">
        <v>970000</v>
      </c>
      <c r="H22" s="7"/>
      <c r="I22" s="7"/>
      <c r="J22" s="7"/>
      <c r="K22" s="7"/>
      <c r="L22" s="7"/>
      <c r="M22" s="7">
        <v>300000</v>
      </c>
      <c r="N22" s="28">
        <f>Tabulka3[[#This Row],[Požadováno]]/Tabulka3[[#This Row],[Celkové náklady]]</f>
        <v>0.23622047244094488</v>
      </c>
      <c r="O22" s="3"/>
      <c r="P22" s="3"/>
      <c r="Q22" s="3"/>
      <c r="R22" s="32"/>
      <c r="S22" s="32">
        <v>3</v>
      </c>
      <c r="T22" s="32">
        <v>5</v>
      </c>
      <c r="U22" s="32" t="s">
        <v>119</v>
      </c>
      <c r="V22" s="32">
        <v>5</v>
      </c>
      <c r="W22" s="17">
        <f>SUM(Tabulka3[[#This Row],[Stan]:[Ko]])</f>
        <v>13</v>
      </c>
      <c r="Y22" s="6">
        <v>150000</v>
      </c>
      <c r="Z22" s="6">
        <v>150000</v>
      </c>
      <c r="AA22" s="35">
        <f>AA21+Tabulka3[[#This Row],[Výše příspěvku]]</f>
        <v>2811270</v>
      </c>
    </row>
    <row r="23" spans="1:29">
      <c r="A23" s="39">
        <v>19</v>
      </c>
      <c r="B23" s="10" t="s">
        <v>82</v>
      </c>
      <c r="C23" s="4" t="s">
        <v>108</v>
      </c>
      <c r="D23" s="4" t="s">
        <v>28</v>
      </c>
      <c r="E23" s="7">
        <v>300200</v>
      </c>
      <c r="F23" s="11">
        <f>SUM(Tabulka3[[#This Row],[Vlastní ]:[Požadováno]])</f>
        <v>300200</v>
      </c>
      <c r="G23" s="7">
        <v>15200</v>
      </c>
      <c r="H23" s="7"/>
      <c r="I23" s="7">
        <v>100000</v>
      </c>
      <c r="J23" s="7"/>
      <c r="K23" s="7"/>
      <c r="L23" s="7"/>
      <c r="M23" s="11">
        <v>185000</v>
      </c>
      <c r="N23" s="28">
        <f>Tabulka3[[#This Row],[Požadováno]]/Tabulka3[[#This Row],[Celkové náklady]]</f>
        <v>0.61625582944703527</v>
      </c>
      <c r="O23" s="3"/>
      <c r="P23" s="3"/>
      <c r="Q23" s="12"/>
      <c r="R23" s="32"/>
      <c r="S23" s="32"/>
      <c r="T23" s="32">
        <v>5</v>
      </c>
      <c r="U23" s="32">
        <v>3</v>
      </c>
      <c r="V23" s="32">
        <v>5</v>
      </c>
      <c r="W23" s="17">
        <f>SUM(Tabulka3[[#This Row],[Stan]:[Ko]])</f>
        <v>13</v>
      </c>
      <c r="Y23" s="6">
        <f>IF(W23&gt;0,M23,0)</f>
        <v>185000</v>
      </c>
      <c r="Z23" s="40">
        <v>45000</v>
      </c>
      <c r="AA23" s="35">
        <f>AA22+Tabulka3[[#This Row],[Výše příspěvku]]</f>
        <v>2996270</v>
      </c>
      <c r="AC23" t="s">
        <v>133</v>
      </c>
    </row>
    <row r="24" spans="1:29">
      <c r="A24" s="38">
        <v>20</v>
      </c>
      <c r="B24" s="22" t="s">
        <v>29</v>
      </c>
      <c r="C24" s="22" t="s">
        <v>30</v>
      </c>
      <c r="D24" s="10" t="s">
        <v>47</v>
      </c>
      <c r="E24" s="11">
        <v>248957</v>
      </c>
      <c r="F24" s="11">
        <f>SUM(Tabulka3[[#This Row],[Vlastní ]:[Požadováno]])</f>
        <v>248957</v>
      </c>
      <c r="G24" s="11">
        <v>957</v>
      </c>
      <c r="H24" s="11"/>
      <c r="I24" s="11"/>
      <c r="J24" s="11">
        <v>199000</v>
      </c>
      <c r="K24" s="11"/>
      <c r="L24" s="11"/>
      <c r="M24" s="7">
        <v>49000</v>
      </c>
      <c r="N24" s="28">
        <f>Tabulka3[[#This Row],[Požadováno]]/Tabulka3[[#This Row],[Celkové náklady]]</f>
        <v>0.19682113778684673</v>
      </c>
      <c r="R24" s="32"/>
      <c r="S24" s="32"/>
      <c r="T24" s="32">
        <v>3</v>
      </c>
      <c r="U24" s="32">
        <v>5</v>
      </c>
      <c r="V24" s="32">
        <v>3</v>
      </c>
      <c r="W24" s="17">
        <f>SUM(Tabulka3[[#This Row],[Stan]:[Ko]])</f>
        <v>11</v>
      </c>
      <c r="Y24" s="5">
        <f>IF(W24&gt;0,M24,0)</f>
        <v>49000</v>
      </c>
      <c r="Z24" s="5">
        <v>49000</v>
      </c>
      <c r="AA24" s="35">
        <f>AA23+Tabulka3[[#This Row],[Výše příspěvku]]</f>
        <v>3045270</v>
      </c>
    </row>
    <row r="25" spans="1:29">
      <c r="A25" s="37">
        <v>21</v>
      </c>
      <c r="B25" s="10" t="s">
        <v>61</v>
      </c>
      <c r="C25" s="10" t="s">
        <v>81</v>
      </c>
      <c r="D25" s="4" t="s">
        <v>47</v>
      </c>
      <c r="E25" s="7">
        <v>300000</v>
      </c>
      <c r="F25" s="7">
        <f>SUM(Tabulka3[[#This Row],[Vlastní ]:[Požadováno]])</f>
        <v>300000</v>
      </c>
      <c r="G25" s="7"/>
      <c r="H25" s="7"/>
      <c r="I25" s="7">
        <v>50000</v>
      </c>
      <c r="J25" s="7"/>
      <c r="K25" s="7"/>
      <c r="L25" s="7">
        <v>200000</v>
      </c>
      <c r="M25" s="11">
        <v>50000</v>
      </c>
      <c r="N25" s="28">
        <f>Tabulka3[[#This Row],[Požadováno]]/Tabulka3[[#This Row],[Celkové náklady]]</f>
        <v>0.16666666666666666</v>
      </c>
      <c r="O25" s="3"/>
      <c r="P25" s="3"/>
      <c r="Q25" s="12"/>
      <c r="R25" s="32">
        <v>3</v>
      </c>
      <c r="S25" s="32">
        <v>3</v>
      </c>
      <c r="T25" s="32"/>
      <c r="U25" s="32">
        <v>5</v>
      </c>
      <c r="V25" s="32"/>
      <c r="W25" s="17">
        <f>SUM(Tabulka3[[#This Row],[Stan]:[Ko]])</f>
        <v>11</v>
      </c>
      <c r="Y25" s="6">
        <f>IF(W25&gt;0,M25,0)</f>
        <v>50000</v>
      </c>
      <c r="Z25" s="6">
        <v>50000</v>
      </c>
      <c r="AA25" s="35">
        <f>AA24+Tabulka3[[#This Row],[Výše příspěvku]]</f>
        <v>3095270</v>
      </c>
    </row>
    <row r="26" spans="1:29">
      <c r="A26" s="38">
        <v>22</v>
      </c>
      <c r="B26" s="10" t="s">
        <v>63</v>
      </c>
      <c r="C26" s="4" t="s">
        <v>64</v>
      </c>
      <c r="D26" s="4" t="s">
        <v>65</v>
      </c>
      <c r="E26" s="7">
        <v>86660</v>
      </c>
      <c r="F26" s="11">
        <f>SUM(Tabulka3[[#This Row],[Vlastní ]:[Požadováno]])</f>
        <v>86660</v>
      </c>
      <c r="G26" s="7">
        <v>6660</v>
      </c>
      <c r="H26" s="7"/>
      <c r="I26" s="7"/>
      <c r="J26" s="7"/>
      <c r="K26" s="7"/>
      <c r="L26" s="7"/>
      <c r="M26" s="7">
        <v>80000</v>
      </c>
      <c r="N26" s="28">
        <f>Tabulka3[[#This Row],[Požadováno]]/Tabulka3[[#This Row],[Celkové náklady]]</f>
        <v>0.92314793445649668</v>
      </c>
      <c r="O26" s="4"/>
      <c r="P26" s="3"/>
      <c r="R26" s="32"/>
      <c r="S26" s="32"/>
      <c r="T26" s="32">
        <v>4</v>
      </c>
      <c r="U26" s="32">
        <v>3</v>
      </c>
      <c r="V26" s="32">
        <v>4</v>
      </c>
      <c r="W26" s="17">
        <f>SUM(Tabulka3[[#This Row],[Stan]:[Ko]])</f>
        <v>11</v>
      </c>
      <c r="Y26" s="6">
        <f>IF(W26&gt;0,M26,0)</f>
        <v>80000</v>
      </c>
      <c r="Z26" s="6">
        <v>80000</v>
      </c>
      <c r="AA26" s="35">
        <f>AA25+Tabulka3[[#This Row],[Výše příspěvku]]</f>
        <v>3175270</v>
      </c>
    </row>
    <row r="27" spans="1:29">
      <c r="A27" s="39">
        <v>23</v>
      </c>
      <c r="B27" s="10" t="s">
        <v>92</v>
      </c>
      <c r="C27" s="4" t="s">
        <v>103</v>
      </c>
      <c r="D27" s="4" t="s">
        <v>70</v>
      </c>
      <c r="E27" s="7">
        <v>221549</v>
      </c>
      <c r="F27" s="11">
        <f>SUM(Tabulka3[[#This Row],[Vlastní ]:[Požadováno]])</f>
        <v>221549</v>
      </c>
      <c r="G27" s="7">
        <v>71549</v>
      </c>
      <c r="H27" s="7"/>
      <c r="I27" s="7"/>
      <c r="J27" s="11"/>
      <c r="K27" s="11"/>
      <c r="L27" s="7"/>
      <c r="M27" s="11">
        <v>150000</v>
      </c>
      <c r="N27" s="28">
        <f>Tabulka3[[#This Row],[Požadováno]]/Tabulka3[[#This Row],[Celkové náklady]]</f>
        <v>0.67705112638739062</v>
      </c>
      <c r="O27" s="4"/>
      <c r="P27" s="3"/>
      <c r="R27" s="32"/>
      <c r="S27" s="32">
        <v>7</v>
      </c>
      <c r="T27" s="32"/>
      <c r="U27" s="32">
        <v>3</v>
      </c>
      <c r="V27" s="32"/>
      <c r="W27" s="17">
        <f>SUM(Tabulka3[[#This Row],[Stan]:[Ko]])</f>
        <v>10</v>
      </c>
      <c r="Y27" s="6">
        <f>IF(W27&gt;0,M27,0)</f>
        <v>150000</v>
      </c>
      <c r="Z27" s="6">
        <v>150000</v>
      </c>
      <c r="AA27" s="35">
        <f>AA26+Tabulka3[[#This Row],[Výše příspěvku]]</f>
        <v>3325270</v>
      </c>
    </row>
    <row r="28" spans="1:29">
      <c r="A28" s="38">
        <v>24</v>
      </c>
      <c r="B28" s="10" t="s">
        <v>96</v>
      </c>
      <c r="C28" s="10" t="s">
        <v>27</v>
      </c>
      <c r="D28" s="10" t="s">
        <v>28</v>
      </c>
      <c r="E28" s="11">
        <v>353920</v>
      </c>
      <c r="F28" s="11">
        <f>SUM(Tabulka3[[#This Row],[Vlastní ]:[Požadováno]])</f>
        <v>353920</v>
      </c>
      <c r="G28" s="11">
        <v>73920</v>
      </c>
      <c r="H28" s="11">
        <v>100000</v>
      </c>
      <c r="I28" s="11"/>
      <c r="J28" s="11">
        <v>100000</v>
      </c>
      <c r="K28" s="11"/>
      <c r="L28" s="11"/>
      <c r="M28" s="7">
        <v>80000</v>
      </c>
      <c r="N28" s="28">
        <f>Tabulka3[[#This Row],[Požadováno]]/Tabulka3[[#This Row],[Celkové náklady]]</f>
        <v>0.22603978300180833</v>
      </c>
      <c r="R28" s="32">
        <v>2</v>
      </c>
      <c r="S28" s="32"/>
      <c r="T28" s="32">
        <v>4</v>
      </c>
      <c r="U28" s="32" t="s">
        <v>119</v>
      </c>
      <c r="V28" s="32">
        <v>4</v>
      </c>
      <c r="W28" s="17">
        <f>SUM(Tabulka3[[#This Row],[Stan]:[Ko]])</f>
        <v>10</v>
      </c>
      <c r="Y28" s="5">
        <v>50000</v>
      </c>
      <c r="Z28" s="5">
        <v>50000</v>
      </c>
      <c r="AA28" s="35">
        <f>AA27+Tabulka3[[#This Row],[Výše příspěvku]]</f>
        <v>3375270</v>
      </c>
    </row>
    <row r="29" spans="1:29">
      <c r="A29" s="37">
        <v>25</v>
      </c>
      <c r="B29" s="10" t="s">
        <v>35</v>
      </c>
      <c r="C29" s="4" t="s">
        <v>36</v>
      </c>
      <c r="D29" s="4" t="s">
        <v>28</v>
      </c>
      <c r="E29" s="7">
        <v>250000</v>
      </c>
      <c r="F29" s="11">
        <f>SUM(Tabulka3[[#This Row],[Vlastní ]:[Požadováno]])</f>
        <v>250000</v>
      </c>
      <c r="G29" s="7">
        <v>90000</v>
      </c>
      <c r="H29" s="7"/>
      <c r="I29" s="7"/>
      <c r="J29" s="7"/>
      <c r="K29" s="7"/>
      <c r="L29" s="7"/>
      <c r="M29" s="11">
        <v>160000</v>
      </c>
      <c r="N29" s="28">
        <f>Tabulka3[[#This Row],[Požadováno]]/Tabulka3[[#This Row],[Celkové náklady]]</f>
        <v>0.64</v>
      </c>
      <c r="O29" s="3"/>
      <c r="P29" s="3"/>
      <c r="Q29" s="3"/>
      <c r="R29" s="32"/>
      <c r="S29" s="32"/>
      <c r="T29" s="32">
        <v>3</v>
      </c>
      <c r="U29" s="32" t="s">
        <v>119</v>
      </c>
      <c r="V29" s="32">
        <v>7</v>
      </c>
      <c r="W29" s="17">
        <f>SUM(Tabulka3[[#This Row],[Stan]:[Ko]])</f>
        <v>10</v>
      </c>
      <c r="Y29" s="6">
        <v>100000</v>
      </c>
      <c r="Z29" s="6">
        <v>100000</v>
      </c>
      <c r="AA29" s="35">
        <f>AA28+Tabulka3[[#This Row],[Výše příspěvku]]</f>
        <v>3475270</v>
      </c>
    </row>
    <row r="30" spans="1:29">
      <c r="A30" s="38">
        <v>26</v>
      </c>
      <c r="B30" s="10" t="s">
        <v>39</v>
      </c>
      <c r="C30" s="4" t="s">
        <v>40</v>
      </c>
      <c r="D30" s="4" t="s">
        <v>52</v>
      </c>
      <c r="E30" s="7">
        <v>100000</v>
      </c>
      <c r="F30" s="7">
        <f>SUM(Tabulka3[[#This Row],[Vlastní ]:[Požadováno]])</f>
        <v>100000</v>
      </c>
      <c r="G30" s="7">
        <v>20000</v>
      </c>
      <c r="H30" s="7"/>
      <c r="I30" s="7"/>
      <c r="J30" s="7"/>
      <c r="K30" s="7"/>
      <c r="L30" s="7"/>
      <c r="M30" s="7">
        <v>80000</v>
      </c>
      <c r="N30" s="28">
        <f>Tabulka3[[#This Row],[Požadováno]]/Tabulka3[[#This Row],[Celkové náklady]]</f>
        <v>0.8</v>
      </c>
      <c r="O30" s="3"/>
      <c r="P30" s="3"/>
      <c r="Q30" s="3"/>
      <c r="R30" s="32"/>
      <c r="S30" s="32">
        <v>2</v>
      </c>
      <c r="T30" s="32">
        <v>2</v>
      </c>
      <c r="U30" s="32">
        <v>3</v>
      </c>
      <c r="V30" s="32">
        <v>2</v>
      </c>
      <c r="W30" s="18">
        <f>SUM(Tabulka3[[#This Row],[Stan]:[Ko]])</f>
        <v>9</v>
      </c>
      <c r="Y30" s="6">
        <f>IF(W30&gt;0,M30,0)</f>
        <v>80000</v>
      </c>
      <c r="Z30" s="6">
        <v>80000</v>
      </c>
      <c r="AA30" s="35">
        <f>AA29+Tabulka3[[#This Row],[Výše příspěvku]]</f>
        <v>3555270</v>
      </c>
    </row>
    <row r="31" spans="1:29">
      <c r="A31" s="39">
        <v>27</v>
      </c>
      <c r="B31" s="10" t="s">
        <v>97</v>
      </c>
      <c r="C31" s="10" t="s">
        <v>57</v>
      </c>
      <c r="D31" s="10" t="s">
        <v>34</v>
      </c>
      <c r="E31" s="11">
        <v>34589</v>
      </c>
      <c r="F31" s="11">
        <v>34589</v>
      </c>
      <c r="G31" s="11">
        <v>50889</v>
      </c>
      <c r="H31" s="11"/>
      <c r="I31" s="11"/>
      <c r="J31" s="11"/>
      <c r="K31" s="11"/>
      <c r="L31" s="11"/>
      <c r="M31" s="11">
        <v>29500</v>
      </c>
      <c r="N31" s="28">
        <f>Tabulka3[[#This Row],[Požadováno]]/Tabulka3[[#This Row],[Celkové náklady]]</f>
        <v>0.85287230044233719</v>
      </c>
      <c r="P31" s="10"/>
      <c r="R31" s="32">
        <v>5</v>
      </c>
      <c r="S31" s="32"/>
      <c r="T31" s="32"/>
      <c r="U31" s="32">
        <v>4</v>
      </c>
      <c r="V31" s="32"/>
      <c r="W31" s="17">
        <f>SUM(Tabulka3[[#This Row],[Stan]:[Ko]])</f>
        <v>9</v>
      </c>
      <c r="Y31" s="5">
        <f>IF(W31&gt;0,M31,0)</f>
        <v>29500</v>
      </c>
      <c r="Z31" s="5">
        <v>29500</v>
      </c>
      <c r="AA31" s="35">
        <f>AA30+Tabulka3[[#This Row],[Výše příspěvku]]</f>
        <v>3584770</v>
      </c>
    </row>
    <row r="32" spans="1:29">
      <c r="A32" s="38">
        <v>28</v>
      </c>
      <c r="B32" s="10" t="s">
        <v>118</v>
      </c>
      <c r="C32" s="4" t="s">
        <v>126</v>
      </c>
      <c r="D32" s="4" t="s">
        <v>91</v>
      </c>
      <c r="E32" s="7">
        <v>3500000</v>
      </c>
      <c r="F32" s="30">
        <f>SUM(Tabulka3[[#This Row],[Vlastní ]:[Požadováno]])</f>
        <v>2100000</v>
      </c>
      <c r="G32" s="7">
        <v>300000</v>
      </c>
      <c r="H32" s="7">
        <v>500000</v>
      </c>
      <c r="I32" s="7"/>
      <c r="J32" s="7"/>
      <c r="K32" s="7"/>
      <c r="L32" s="7">
        <v>1000000</v>
      </c>
      <c r="M32" s="7">
        <v>300000</v>
      </c>
      <c r="N32" s="28">
        <f>Tabulka3[[#This Row],[Požadováno]]/Tabulka3[[#This Row],[Celkové náklady]]</f>
        <v>8.5714285714285715E-2</v>
      </c>
      <c r="O32" s="3"/>
      <c r="P32" s="3"/>
      <c r="R32" s="32">
        <v>4</v>
      </c>
      <c r="S32" s="32"/>
      <c r="T32" s="32">
        <v>5</v>
      </c>
      <c r="U32" s="32" t="s">
        <v>119</v>
      </c>
      <c r="V32" s="32"/>
      <c r="W32" s="17">
        <f>SUM(Tabulka3[[#This Row],[Stan]:[Ko]])</f>
        <v>9</v>
      </c>
      <c r="Y32" s="6">
        <v>115230</v>
      </c>
      <c r="Z32" s="40">
        <v>300000</v>
      </c>
      <c r="AA32" s="35">
        <f>AA31+Tabulka3[[#This Row],[Výše příspěvku]]</f>
        <v>3700000</v>
      </c>
    </row>
    <row r="33" spans="1:27">
      <c r="A33" s="37">
        <v>29</v>
      </c>
      <c r="B33" s="10" t="s">
        <v>79</v>
      </c>
      <c r="C33" s="10" t="s">
        <v>80</v>
      </c>
      <c r="D33" s="10" t="s">
        <v>47</v>
      </c>
      <c r="E33" s="11">
        <v>409300</v>
      </c>
      <c r="F33" s="11">
        <f>SUM(Tabulka3[[#This Row],[Vlastní ]:[Požadováno]])</f>
        <v>409300</v>
      </c>
      <c r="G33" s="11">
        <v>4300</v>
      </c>
      <c r="H33" s="11">
        <v>40000</v>
      </c>
      <c r="I33" s="11"/>
      <c r="J33" s="11">
        <v>200000</v>
      </c>
      <c r="K33" s="11"/>
      <c r="L33" s="11"/>
      <c r="M33" s="11">
        <v>165000</v>
      </c>
      <c r="N33" s="28">
        <f>Tabulka3[[#This Row],[Požadováno]]/Tabulka3[[#This Row],[Celkové náklady]]</f>
        <v>0.40312729049596874</v>
      </c>
      <c r="R33" s="32">
        <v>5</v>
      </c>
      <c r="S33" s="32">
        <v>3</v>
      </c>
      <c r="T33" s="32"/>
      <c r="U33" s="32" t="s">
        <v>119</v>
      </c>
      <c r="V33" s="32"/>
      <c r="W33" s="17">
        <f>SUM(Tabulka3[[#This Row],[Stan]:[Ko]])</f>
        <v>8</v>
      </c>
      <c r="Y33" s="5">
        <v>0</v>
      </c>
      <c r="Z33" s="40">
        <v>165000</v>
      </c>
      <c r="AA33" s="35">
        <f>AA32+Tabulka3[[#This Row],[Výše příspěvku]]</f>
        <v>3700000</v>
      </c>
    </row>
    <row r="34" spans="1:27">
      <c r="A34" s="38">
        <v>30</v>
      </c>
      <c r="B34" s="10" t="s">
        <v>93</v>
      </c>
      <c r="C34" s="4" t="s">
        <v>94</v>
      </c>
      <c r="D34" s="4" t="s">
        <v>34</v>
      </c>
      <c r="E34" s="7">
        <v>363980</v>
      </c>
      <c r="F34" s="7">
        <f>SUM(Tabulka3[[#This Row],[Vlastní ]:[Požadováno]])</f>
        <v>363980</v>
      </c>
      <c r="G34" s="7">
        <v>3980</v>
      </c>
      <c r="H34" s="7"/>
      <c r="I34" s="7">
        <v>110000</v>
      </c>
      <c r="J34" s="7"/>
      <c r="K34" s="7"/>
      <c r="L34" s="7"/>
      <c r="M34" s="7">
        <v>250000</v>
      </c>
      <c r="N34" s="28">
        <f>Tabulka3[[#This Row],[Požadováno]]/Tabulka3[[#This Row],[Celkové náklady]]</f>
        <v>0.68685092587504804</v>
      </c>
      <c r="O34" s="3"/>
      <c r="P34" s="3"/>
      <c r="R34" s="32"/>
      <c r="S34" s="32"/>
      <c r="T34" s="32"/>
      <c r="U34" s="32" t="s">
        <v>119</v>
      </c>
      <c r="V34" s="32">
        <v>8</v>
      </c>
      <c r="W34" s="17">
        <f>SUM(Tabulka3[[#This Row],[Stan]:[Ko]])</f>
        <v>8</v>
      </c>
      <c r="Y34" s="6">
        <v>0</v>
      </c>
      <c r="Z34" s="40">
        <v>180230</v>
      </c>
      <c r="AA34" s="35">
        <f>AA33+Tabulka3[[#This Row],[Výše příspěvku]]</f>
        <v>3700000</v>
      </c>
    </row>
    <row r="35" spans="1:27">
      <c r="A35" s="39">
        <v>31</v>
      </c>
      <c r="B35" s="23" t="s">
        <v>85</v>
      </c>
      <c r="C35" s="4" t="s">
        <v>105</v>
      </c>
      <c r="D35" s="4" t="s">
        <v>52</v>
      </c>
      <c r="E35" s="7">
        <v>169400</v>
      </c>
      <c r="F35" s="11">
        <f>SUM(Tabulka3[[#This Row],[Vlastní ]:[Požadováno]])</f>
        <v>169400</v>
      </c>
      <c r="G35" s="7">
        <v>9400</v>
      </c>
      <c r="H35" s="7"/>
      <c r="I35" s="7"/>
      <c r="J35" s="7"/>
      <c r="K35" s="7"/>
      <c r="L35" s="7"/>
      <c r="M35" s="11">
        <v>160000</v>
      </c>
      <c r="N35" s="28">
        <f>Tabulka3[[#This Row],[Požadováno]]/Tabulka3[[#This Row],[Celkové náklady]]</f>
        <v>0.94451003541912637</v>
      </c>
      <c r="O35" s="3"/>
      <c r="P35" s="3"/>
      <c r="Q35" s="12"/>
      <c r="R35" s="32"/>
      <c r="S35" s="32"/>
      <c r="T35" s="32">
        <v>3</v>
      </c>
      <c r="U35" s="32">
        <v>3</v>
      </c>
      <c r="V35" s="32">
        <v>1</v>
      </c>
      <c r="W35" s="17">
        <f>SUM(Tabulka3[[#This Row],[Stan]:[Ko]])</f>
        <v>7</v>
      </c>
      <c r="Y35" s="6">
        <v>0</v>
      </c>
      <c r="Z35" s="40">
        <v>160000</v>
      </c>
      <c r="AA35" s="35">
        <f>AA34+Tabulka3[[#This Row],[Výše příspěvku]]</f>
        <v>3700000</v>
      </c>
    </row>
    <row r="36" spans="1:27">
      <c r="A36" s="38">
        <v>32</v>
      </c>
      <c r="B36" s="10" t="s">
        <v>45</v>
      </c>
      <c r="C36" s="4" t="s">
        <v>46</v>
      </c>
      <c r="D36" s="4" t="s">
        <v>47</v>
      </c>
      <c r="E36" s="7">
        <v>83000</v>
      </c>
      <c r="F36" s="11">
        <f>SUM(Tabulka3[[#This Row],[Vlastní ]:[Požadováno]])</f>
        <v>83000</v>
      </c>
      <c r="G36" s="7"/>
      <c r="H36" s="7"/>
      <c r="I36" s="7"/>
      <c r="J36" s="7"/>
      <c r="K36" s="7"/>
      <c r="L36" s="7"/>
      <c r="M36" s="7">
        <v>83000</v>
      </c>
      <c r="N36" s="28">
        <f>Tabulka3[[#This Row],[Požadováno]]/Tabulka3[[#This Row],[Celkové náklady]]</f>
        <v>1</v>
      </c>
      <c r="O36" s="3"/>
      <c r="P36" s="3"/>
      <c r="Q36" s="12"/>
      <c r="R36" s="32"/>
      <c r="S36" s="32">
        <v>3</v>
      </c>
      <c r="T36" s="32"/>
      <c r="U36" s="32">
        <v>4</v>
      </c>
      <c r="V36" s="32"/>
      <c r="W36" s="17">
        <f>SUM(Tabulka3[[#This Row],[Stan]:[Ko]])</f>
        <v>7</v>
      </c>
      <c r="Y36" s="6">
        <v>0</v>
      </c>
      <c r="Z36" s="6">
        <v>0</v>
      </c>
      <c r="AA36" s="35">
        <f>AA35+Tabulka3[[#This Row],[Výše příspěvku]]</f>
        <v>3700000</v>
      </c>
    </row>
    <row r="37" spans="1:27">
      <c r="A37" s="37">
        <v>33</v>
      </c>
      <c r="B37" s="10" t="s">
        <v>71</v>
      </c>
      <c r="C37" s="4" t="s">
        <v>107</v>
      </c>
      <c r="D37" s="4" t="s">
        <v>72</v>
      </c>
      <c r="E37" s="7">
        <v>1837147</v>
      </c>
      <c r="F37" s="7">
        <f>SUM(Tabulka3[[#This Row],[Vlastní ]:[Požadováno]])</f>
        <v>1837000</v>
      </c>
      <c r="G37" s="7">
        <v>337000</v>
      </c>
      <c r="H37" s="7"/>
      <c r="I37" s="7"/>
      <c r="J37" s="7"/>
      <c r="K37" s="7"/>
      <c r="L37" s="7">
        <v>1200000</v>
      </c>
      <c r="M37" s="11">
        <v>300000</v>
      </c>
      <c r="N37" s="28">
        <f>Tabulka3[[#This Row],[Požadováno]]/Tabulka3[[#This Row],[Celkové náklady]]</f>
        <v>0.16329667685819371</v>
      </c>
      <c r="O37" s="3"/>
      <c r="P37" s="3"/>
      <c r="R37" s="32">
        <v>3</v>
      </c>
      <c r="S37" s="32">
        <v>4</v>
      </c>
      <c r="T37" s="32"/>
      <c r="U37" s="32" t="s">
        <v>119</v>
      </c>
      <c r="V37" s="32"/>
      <c r="W37" s="18">
        <f>SUM(Tabulka3[[#This Row],[Stan]:[Ko]])</f>
        <v>7</v>
      </c>
      <c r="Y37" s="6">
        <v>0</v>
      </c>
      <c r="Z37" s="6">
        <v>0</v>
      </c>
      <c r="AA37" s="35">
        <f>AA36+Tabulka3[[#This Row],[Výše příspěvku]]</f>
        <v>3700000</v>
      </c>
    </row>
    <row r="38" spans="1:27">
      <c r="A38" s="38">
        <v>34</v>
      </c>
      <c r="B38" s="10" t="s">
        <v>87</v>
      </c>
      <c r="C38" s="4" t="s">
        <v>102</v>
      </c>
      <c r="D38" s="4" t="s">
        <v>60</v>
      </c>
      <c r="E38" s="7">
        <v>200000</v>
      </c>
      <c r="F38" s="11">
        <f>SUM(Tabulka3[[#This Row],[Vlastní ]:[Požadováno]])</f>
        <v>200000</v>
      </c>
      <c r="G38" s="7">
        <v>100000</v>
      </c>
      <c r="H38" s="7"/>
      <c r="I38" s="7"/>
      <c r="J38" s="7"/>
      <c r="K38" s="7"/>
      <c r="L38" s="7"/>
      <c r="M38" s="7">
        <v>100000</v>
      </c>
      <c r="N38" s="28">
        <f>Tabulka3[[#This Row],[Požadováno]]/Tabulka3[[#This Row],[Celkové náklady]]</f>
        <v>0.5</v>
      </c>
      <c r="O38" s="4"/>
      <c r="P38" s="3"/>
      <c r="R38" s="32">
        <v>5</v>
      </c>
      <c r="S38" s="32"/>
      <c r="T38" s="32"/>
      <c r="U38" s="32">
        <v>2</v>
      </c>
      <c r="V38" s="32"/>
      <c r="W38" s="17">
        <f>SUM(Tabulka3[[#This Row],[Stan]:[Ko]])</f>
        <v>7</v>
      </c>
      <c r="Y38" s="6">
        <v>0</v>
      </c>
      <c r="Z38" s="6">
        <v>0</v>
      </c>
      <c r="AA38" s="35">
        <f>AA37+Tabulka3[[#This Row],[Výše příspěvku]]</f>
        <v>3700000</v>
      </c>
    </row>
    <row r="39" spans="1:27" ht="15" customHeight="1">
      <c r="A39" s="39">
        <v>35</v>
      </c>
      <c r="B39" s="10" t="s">
        <v>63</v>
      </c>
      <c r="C39" s="10" t="s">
        <v>116</v>
      </c>
      <c r="D39" s="10" t="s">
        <v>65</v>
      </c>
      <c r="E39" s="11">
        <v>218000</v>
      </c>
      <c r="F39" s="11">
        <f>SUM(Tabulka3[[#This Row],[Vlastní ]:[Požadováno]])</f>
        <v>218000</v>
      </c>
      <c r="G39" s="11">
        <v>38000</v>
      </c>
      <c r="H39" s="11"/>
      <c r="I39" s="11"/>
      <c r="J39" s="11"/>
      <c r="K39" s="11"/>
      <c r="L39" s="11"/>
      <c r="M39" s="11">
        <v>180000</v>
      </c>
      <c r="N39" s="28">
        <f>Tabulka3[[#This Row],[Požadováno]]/Tabulka3[[#This Row],[Celkové náklady]]</f>
        <v>0.82568807339449546</v>
      </c>
      <c r="O39" s="9"/>
      <c r="P39" s="9"/>
      <c r="R39" s="32"/>
      <c r="S39" s="32">
        <v>3</v>
      </c>
      <c r="T39" s="32"/>
      <c r="U39" s="32">
        <v>3</v>
      </c>
      <c r="V39" s="32"/>
      <c r="W39" s="17">
        <f>SUM(Tabulka3[[#This Row],[Stan]:[Ko]])</f>
        <v>6</v>
      </c>
      <c r="Y39" s="5">
        <v>0</v>
      </c>
      <c r="Z39" s="5">
        <v>0</v>
      </c>
      <c r="AA39" s="35">
        <f>AA38+Tabulka3[[#This Row],[Výše příspěvku]]</f>
        <v>3700000</v>
      </c>
    </row>
    <row r="40" spans="1:27" ht="15" customHeight="1">
      <c r="A40" s="38">
        <v>36</v>
      </c>
      <c r="B40" s="10" t="s">
        <v>44</v>
      </c>
      <c r="C40" s="31" t="s">
        <v>110</v>
      </c>
      <c r="D40" s="4" t="s">
        <v>26</v>
      </c>
      <c r="E40" s="16">
        <v>202358</v>
      </c>
      <c r="F40" s="11">
        <f>SUM(Tabulka3[[#This Row],[Vlastní ]:[Požadováno]])</f>
        <v>202358</v>
      </c>
      <c r="G40" s="7">
        <v>22358</v>
      </c>
      <c r="H40" s="7"/>
      <c r="I40" s="7"/>
      <c r="J40" s="7"/>
      <c r="K40" s="7"/>
      <c r="L40" s="7"/>
      <c r="M40" s="7">
        <v>180000</v>
      </c>
      <c r="N40" s="28">
        <f>Tabulka3[[#This Row],[Požadováno]]/Tabulka3[[#This Row],[Celkové náklady]]</f>
        <v>0.88951264590478263</v>
      </c>
      <c r="O40" s="25"/>
      <c r="P40" s="3"/>
      <c r="Q40" s="3"/>
      <c r="R40" s="32"/>
      <c r="S40" s="32">
        <v>2</v>
      </c>
      <c r="T40" s="32"/>
      <c r="U40" s="32">
        <v>3</v>
      </c>
      <c r="V40" s="32"/>
      <c r="W40" s="17">
        <f>SUM(Tabulka3[[#This Row],[Stan]:[Ko]])</f>
        <v>5</v>
      </c>
      <c r="Y40" s="6">
        <v>0</v>
      </c>
      <c r="Z40" s="6">
        <v>0</v>
      </c>
      <c r="AA40" s="35">
        <f>AA39+Tabulka3[[#This Row],[Výše příspěvku]]</f>
        <v>3700000</v>
      </c>
    </row>
    <row r="41" spans="1:27" ht="15" customHeight="1">
      <c r="A41" s="37">
        <v>37</v>
      </c>
      <c r="B41" s="10" t="s">
        <v>58</v>
      </c>
      <c r="C41" s="4" t="s">
        <v>59</v>
      </c>
      <c r="D41" s="4" t="s">
        <v>60</v>
      </c>
      <c r="E41" s="7">
        <v>1261260</v>
      </c>
      <c r="F41" s="11">
        <f>SUM(Tabulka3[[#This Row],[Vlastní ]:[Požadováno]])</f>
        <v>1262000</v>
      </c>
      <c r="G41" s="7">
        <v>40000</v>
      </c>
      <c r="H41" s="7">
        <v>350000</v>
      </c>
      <c r="I41" s="7">
        <v>500000</v>
      </c>
      <c r="J41" s="7"/>
      <c r="K41" s="7"/>
      <c r="L41" s="7">
        <v>72000</v>
      </c>
      <c r="M41" s="11">
        <v>300000</v>
      </c>
      <c r="N41" s="28">
        <f>Tabulka3[[#This Row],[Požadováno]]/Tabulka3[[#This Row],[Celkové náklady]]</f>
        <v>0.23785738071452356</v>
      </c>
      <c r="O41" s="3"/>
      <c r="P41" s="3"/>
      <c r="R41" s="32"/>
      <c r="S41" s="32">
        <v>5</v>
      </c>
      <c r="T41" s="32"/>
      <c r="U41" s="32" t="s">
        <v>119</v>
      </c>
      <c r="V41" s="32"/>
      <c r="W41" s="17">
        <f>SUM(Tabulka3[[#This Row],[Stan]:[Ko]])</f>
        <v>5</v>
      </c>
      <c r="Y41" s="6">
        <v>0</v>
      </c>
      <c r="Z41" s="6">
        <v>0</v>
      </c>
      <c r="AA41" s="35">
        <f>AA40+Tabulka3[[#This Row],[Výše příspěvku]]</f>
        <v>3700000</v>
      </c>
    </row>
    <row r="42" spans="1:27" ht="15.75" customHeight="1">
      <c r="A42" s="38">
        <v>38</v>
      </c>
      <c r="B42" s="10" t="s">
        <v>51</v>
      </c>
      <c r="C42" s="4" t="s">
        <v>127</v>
      </c>
      <c r="D42" s="4" t="s">
        <v>52</v>
      </c>
      <c r="E42" s="7">
        <v>645467</v>
      </c>
      <c r="F42" s="11">
        <f>SUM(Tabulka3[[#This Row],[Vlastní ]:[Požadováno]])</f>
        <v>645467</v>
      </c>
      <c r="G42" s="7">
        <v>416795</v>
      </c>
      <c r="H42" s="7"/>
      <c r="I42" s="7"/>
      <c r="J42" s="7"/>
      <c r="K42" s="7"/>
      <c r="L42" s="7"/>
      <c r="M42" s="7">
        <v>228672</v>
      </c>
      <c r="N42" s="28">
        <f>Tabulka3[[#This Row],[Požadováno]]/Tabulka3[[#This Row],[Celkové náklady]]</f>
        <v>0.35427372739427421</v>
      </c>
      <c r="O42" s="3"/>
      <c r="P42" s="3"/>
      <c r="R42" s="32"/>
      <c r="S42" s="32">
        <v>2</v>
      </c>
      <c r="T42" s="32"/>
      <c r="U42" s="32">
        <v>2</v>
      </c>
      <c r="V42" s="32"/>
      <c r="W42" s="17">
        <f>SUM(Tabulka3[[#This Row],[Stan]:[Ko]])</f>
        <v>4</v>
      </c>
      <c r="Y42" s="6">
        <v>0</v>
      </c>
      <c r="Z42" s="6">
        <v>0</v>
      </c>
      <c r="AA42" s="35">
        <f>AA41+Tabulka3[[#This Row],[Výše příspěvku]]</f>
        <v>3700000</v>
      </c>
    </row>
    <row r="43" spans="1:27" ht="15" customHeight="1">
      <c r="A43" s="39">
        <v>39</v>
      </c>
      <c r="B43" s="10" t="s">
        <v>79</v>
      </c>
      <c r="C43" s="10" t="s">
        <v>128</v>
      </c>
      <c r="D43" s="4" t="s">
        <v>47</v>
      </c>
      <c r="E43" s="7">
        <v>56200</v>
      </c>
      <c r="F43" s="7">
        <f>SUM(Tabulka3[[#This Row],[Vlastní ]:[Požadováno]])</f>
        <v>56200</v>
      </c>
      <c r="G43" s="7">
        <v>6200</v>
      </c>
      <c r="H43" s="7"/>
      <c r="I43" s="7"/>
      <c r="J43" s="7"/>
      <c r="K43" s="7"/>
      <c r="L43" s="7"/>
      <c r="M43" s="11">
        <v>50000</v>
      </c>
      <c r="N43" s="28">
        <f>Tabulka3[[#This Row],[Požadováno]]/Tabulka3[[#This Row],[Celkové náklady]]</f>
        <v>0.88967971530249113</v>
      </c>
      <c r="O43" s="3"/>
      <c r="P43" s="3"/>
      <c r="Q43" s="12"/>
      <c r="R43" s="32"/>
      <c r="S43" s="32"/>
      <c r="T43" s="32"/>
      <c r="U43" s="32">
        <v>4</v>
      </c>
      <c r="V43" s="32"/>
      <c r="W43" s="18">
        <f>SUM(Tabulka3[[#This Row],[Stan]:[Ko]])</f>
        <v>4</v>
      </c>
      <c r="Y43" s="6">
        <v>0</v>
      </c>
      <c r="Z43" s="6">
        <v>0</v>
      </c>
      <c r="AA43" s="35">
        <f>AA42+Tabulka3[[#This Row],[Výše příspěvku]]</f>
        <v>3700000</v>
      </c>
    </row>
    <row r="44" spans="1:27" ht="15" customHeight="1">
      <c r="A44" s="38">
        <v>40</v>
      </c>
      <c r="B44" s="10" t="s">
        <v>114</v>
      </c>
      <c r="C44" s="10" t="s">
        <v>115</v>
      </c>
      <c r="D44" s="10" t="s">
        <v>60</v>
      </c>
      <c r="E44" s="11">
        <v>302236</v>
      </c>
      <c r="F44" s="11">
        <f>SUM(Tabulka3[[#This Row],[Vlastní ]:[Požadováno]])</f>
        <v>300236</v>
      </c>
      <c r="G44" s="11">
        <v>92236</v>
      </c>
      <c r="H44" s="11">
        <v>50000</v>
      </c>
      <c r="I44" s="11"/>
      <c r="J44" s="11"/>
      <c r="K44" s="11"/>
      <c r="L44" s="11">
        <v>108000</v>
      </c>
      <c r="M44" s="7">
        <v>50000</v>
      </c>
      <c r="N44" s="28">
        <f>Tabulka3[[#This Row],[Požadováno]]/Tabulka3[[#This Row],[Celkové náklady]]</f>
        <v>0.16543363464312658</v>
      </c>
      <c r="O44" s="4"/>
      <c r="P44" s="3"/>
      <c r="R44" s="32"/>
      <c r="S44" s="32"/>
      <c r="T44" s="32"/>
      <c r="U44" s="32">
        <v>2</v>
      </c>
      <c r="V44" s="32"/>
      <c r="W44" s="17">
        <f>SUM(Tabulka3[[#This Row],[Stan]:[Ko]])</f>
        <v>2</v>
      </c>
      <c r="Y44" s="5">
        <v>0</v>
      </c>
      <c r="Z44" s="5">
        <v>0</v>
      </c>
      <c r="AA44" s="35">
        <f>AA43+Tabulka3[[#This Row],[Výše příspěvku]]</f>
        <v>3700000</v>
      </c>
    </row>
    <row r="45" spans="1:27" ht="15.75" customHeight="1">
      <c r="A45" s="37">
        <v>41</v>
      </c>
      <c r="B45" s="10" t="s">
        <v>76</v>
      </c>
      <c r="C45" s="10" t="s">
        <v>106</v>
      </c>
      <c r="D45" s="10" t="s">
        <v>43</v>
      </c>
      <c r="E45" s="11">
        <v>207802</v>
      </c>
      <c r="F45" s="11">
        <f>SUM(Tabulka3[[#This Row],[Vlastní ]:[Požadováno]])</f>
        <v>207802</v>
      </c>
      <c r="G45" s="11">
        <v>87802</v>
      </c>
      <c r="H45" s="11"/>
      <c r="I45" s="11"/>
      <c r="J45" s="11"/>
      <c r="K45" s="11"/>
      <c r="L45" s="11"/>
      <c r="M45" s="11">
        <v>120000</v>
      </c>
      <c r="N45" s="28">
        <f>Tabulka3[[#This Row],[Požadováno]]/Tabulka3[[#This Row],[Celkové náklady]]</f>
        <v>0.57747278659493173</v>
      </c>
      <c r="R45" s="32"/>
      <c r="S45" s="32"/>
      <c r="T45" s="32"/>
      <c r="U45" s="32" t="s">
        <v>119</v>
      </c>
      <c r="V45" s="32"/>
      <c r="W45" s="17">
        <f>SUM(Tabulka3[[#This Row],[Stan]:[Ko]])</f>
        <v>0</v>
      </c>
      <c r="Y45" s="5">
        <f t="shared" ref="Y45:Z51" si="1">IF(W45&gt;0,M45,0)</f>
        <v>0</v>
      </c>
      <c r="Z45" s="5">
        <f t="shared" si="1"/>
        <v>0</v>
      </c>
      <c r="AA45" s="35">
        <f>AA44+Tabulka3[[#This Row],[Výše příspěvku]]</f>
        <v>3700000</v>
      </c>
    </row>
    <row r="46" spans="1:27" ht="15" customHeight="1">
      <c r="A46" s="38">
        <v>42</v>
      </c>
      <c r="B46" s="22" t="s">
        <v>90</v>
      </c>
      <c r="C46" s="22" t="s">
        <v>104</v>
      </c>
      <c r="D46" s="10" t="s">
        <v>91</v>
      </c>
      <c r="E46" s="11">
        <v>601350</v>
      </c>
      <c r="F46" s="11">
        <f>SUM(Tabulka3[[#This Row],[Vlastní ]:[Požadováno]])</f>
        <v>601300</v>
      </c>
      <c r="G46" s="11">
        <v>251300</v>
      </c>
      <c r="H46" s="11">
        <v>50000</v>
      </c>
      <c r="I46" s="11"/>
      <c r="J46" s="11"/>
      <c r="K46" s="11"/>
      <c r="L46" s="11"/>
      <c r="M46" s="7">
        <v>300000</v>
      </c>
      <c r="N46" s="28">
        <f>Tabulka3[[#This Row],[Požadováno]]/Tabulka3[[#This Row],[Celkové náklady]]</f>
        <v>0.49887752556747317</v>
      </c>
      <c r="Q46" s="12"/>
      <c r="R46" s="32"/>
      <c r="S46" s="32"/>
      <c r="T46" s="32"/>
      <c r="U46" s="32" t="s">
        <v>119</v>
      </c>
      <c r="V46" s="32"/>
      <c r="W46" s="17">
        <f>SUM(Tabulka3[[#This Row],[Stan]:[Ko]])</f>
        <v>0</v>
      </c>
      <c r="Y46" s="5">
        <f t="shared" si="1"/>
        <v>0</v>
      </c>
      <c r="Z46" s="5">
        <f t="shared" si="1"/>
        <v>0</v>
      </c>
      <c r="AA46" s="35">
        <f>AA45+Tabulka3[[#This Row],[Výše příspěvku]]</f>
        <v>3700000</v>
      </c>
    </row>
    <row r="47" spans="1:27" ht="15" customHeight="1">
      <c r="A47" s="39">
        <v>43</v>
      </c>
      <c r="B47" s="10" t="s">
        <v>55</v>
      </c>
      <c r="C47" s="4" t="s">
        <v>56</v>
      </c>
      <c r="D47" s="4" t="s">
        <v>28</v>
      </c>
      <c r="E47" s="7">
        <v>1265000</v>
      </c>
      <c r="F47" s="30">
        <f>SUM(Tabulka3[[#This Row],[Vlastní ]:[Požadováno]])</f>
        <v>1315000</v>
      </c>
      <c r="G47" s="7">
        <v>615000</v>
      </c>
      <c r="H47" s="7">
        <v>450000</v>
      </c>
      <c r="I47" s="7">
        <v>200000</v>
      </c>
      <c r="J47" s="7"/>
      <c r="K47" s="7"/>
      <c r="L47" s="7"/>
      <c r="M47" s="11">
        <v>50000</v>
      </c>
      <c r="N47" s="28">
        <f>Tabulka3[[#This Row],[Požadováno]]/Tabulka3[[#This Row],[Celkové náklady]]</f>
        <v>3.9525691699604744E-2</v>
      </c>
      <c r="O47" s="3"/>
      <c r="P47" s="3"/>
      <c r="Q47" s="12"/>
      <c r="R47" s="32"/>
      <c r="S47" s="32"/>
      <c r="T47" s="32"/>
      <c r="U47" s="32" t="s">
        <v>119</v>
      </c>
      <c r="V47" s="32"/>
      <c r="W47" s="17">
        <f>SUM(Tabulka3[[#This Row],[Stan]:[Ko]])</f>
        <v>0</v>
      </c>
      <c r="Y47" s="6">
        <f t="shared" si="1"/>
        <v>0</v>
      </c>
      <c r="Z47" s="6">
        <f t="shared" si="1"/>
        <v>0</v>
      </c>
      <c r="AA47" s="35">
        <f>AA46+Tabulka3[[#This Row],[Výše příspěvku]]</f>
        <v>3700000</v>
      </c>
    </row>
    <row r="48" spans="1:27" ht="15" customHeight="1">
      <c r="A48" s="38">
        <v>44</v>
      </c>
      <c r="B48" s="10" t="s">
        <v>83</v>
      </c>
      <c r="C48" s="10" t="s">
        <v>111</v>
      </c>
      <c r="D48" s="10" t="s">
        <v>26</v>
      </c>
      <c r="E48" s="11">
        <v>1030000</v>
      </c>
      <c r="F48" s="11">
        <f>SUM(Tabulka3[[#This Row],[Vlastní ]:[Požadováno]])</f>
        <v>500000</v>
      </c>
      <c r="G48" s="11">
        <v>200000</v>
      </c>
      <c r="H48" s="11"/>
      <c r="I48" s="11"/>
      <c r="J48" s="7"/>
      <c r="K48" s="21"/>
      <c r="L48" s="7"/>
      <c r="M48" s="7">
        <v>300000</v>
      </c>
      <c r="N48" s="28">
        <f>Tabulka3[[#This Row],[Požadováno]]/Tabulka3[[#This Row],[Celkové náklady]]</f>
        <v>0.29126213592233008</v>
      </c>
      <c r="Q48" s="12"/>
      <c r="R48" s="32"/>
      <c r="S48" s="32"/>
      <c r="T48" s="32"/>
      <c r="U48" s="32" t="s">
        <v>119</v>
      </c>
      <c r="V48" s="32"/>
      <c r="W48" s="17">
        <f>SUM(Tabulka3[[#This Row],[Stan]:[Ko]])</f>
        <v>0</v>
      </c>
      <c r="Y48" s="5">
        <f t="shared" si="1"/>
        <v>0</v>
      </c>
      <c r="Z48" s="5">
        <f t="shared" si="1"/>
        <v>0</v>
      </c>
      <c r="AA48" s="35">
        <f>AA47+Tabulka3[[#This Row],[Výše příspěvku]]</f>
        <v>3700000</v>
      </c>
    </row>
    <row r="49" spans="1:27" ht="15.75" customHeight="1">
      <c r="A49" s="37">
        <v>45</v>
      </c>
      <c r="B49" s="10" t="s">
        <v>99</v>
      </c>
      <c r="C49" s="10" t="s">
        <v>124</v>
      </c>
      <c r="D49" s="10" t="s">
        <v>26</v>
      </c>
      <c r="E49" s="11">
        <v>1874272</v>
      </c>
      <c r="F49" s="30">
        <f>SUM(Tabulka3[[#This Row],[Vlastní ]:[Požadováno]])</f>
        <v>400000</v>
      </c>
      <c r="G49" s="11"/>
      <c r="H49" s="11">
        <v>100000</v>
      </c>
      <c r="I49" s="11"/>
      <c r="J49" s="11"/>
      <c r="K49" s="11"/>
      <c r="L49" s="11"/>
      <c r="M49" s="11">
        <v>300000</v>
      </c>
      <c r="N49" s="28">
        <f>Tabulka3[[#This Row],[Požadováno]]/Tabulka3[[#This Row],[Celkové náklady]]</f>
        <v>0.16006214679619607</v>
      </c>
      <c r="O49" s="3"/>
      <c r="P49" s="3"/>
      <c r="R49" s="32"/>
      <c r="S49" s="32"/>
      <c r="T49" s="32"/>
      <c r="U49" s="32" t="s">
        <v>119</v>
      </c>
      <c r="V49" s="32" t="s">
        <v>119</v>
      </c>
      <c r="W49" s="17">
        <f>SUM(Tabulka3[[#This Row],[Stan]:[Ko]])</f>
        <v>0</v>
      </c>
      <c r="Y49" s="5">
        <f t="shared" si="1"/>
        <v>0</v>
      </c>
      <c r="Z49" s="5">
        <f t="shared" si="1"/>
        <v>0</v>
      </c>
      <c r="AA49" s="35">
        <f>AA48+Tabulka3[[#This Row],[Výše příspěvku]]</f>
        <v>3700000</v>
      </c>
    </row>
    <row r="50" spans="1:27">
      <c r="A50" s="38">
        <v>46</v>
      </c>
      <c r="B50" s="10" t="s">
        <v>63</v>
      </c>
      <c r="C50" s="10" t="s">
        <v>117</v>
      </c>
      <c r="D50" s="10" t="s">
        <v>65</v>
      </c>
      <c r="E50" s="11">
        <v>178554</v>
      </c>
      <c r="F50" s="11">
        <f>SUM(Tabulka3[[#This Row],[Vlastní ]:[Požadováno]])</f>
        <v>179000</v>
      </c>
      <c r="G50" s="11">
        <v>29000</v>
      </c>
      <c r="H50" s="11"/>
      <c r="I50" s="11"/>
      <c r="J50" s="11"/>
      <c r="K50" s="11"/>
      <c r="L50" s="11"/>
      <c r="M50" s="7">
        <v>150000</v>
      </c>
      <c r="N50" s="28">
        <f>Tabulka3[[#This Row],[Požadováno]]/Tabulka3[[#This Row],[Celkové náklady]]</f>
        <v>0.8400819920024194</v>
      </c>
      <c r="R50" s="32"/>
      <c r="S50" s="32"/>
      <c r="T50" s="32"/>
      <c r="U50" s="32" t="s">
        <v>120</v>
      </c>
      <c r="V50" s="32"/>
      <c r="W50" s="17">
        <f>SUM(Tabulka3[[#This Row],[Stan]:[Ko]])</f>
        <v>0</v>
      </c>
      <c r="Y50" s="5">
        <f t="shared" si="1"/>
        <v>0</v>
      </c>
      <c r="Z50" s="5">
        <f t="shared" si="1"/>
        <v>0</v>
      </c>
      <c r="AA50" s="35">
        <f>AA49+Tabulka3[[#This Row],[Výše příspěvku]]</f>
        <v>3700000</v>
      </c>
    </row>
    <row r="51" spans="1:27" ht="15.75" thickBot="1">
      <c r="A51" s="39">
        <v>47</v>
      </c>
      <c r="B51" s="10" t="s">
        <v>66</v>
      </c>
      <c r="C51" s="10" t="s">
        <v>67</v>
      </c>
      <c r="D51" s="4" t="s">
        <v>65</v>
      </c>
      <c r="E51" s="7">
        <v>300685</v>
      </c>
      <c r="F51" s="11">
        <f>SUM(Tabulka3[[#This Row],[Vlastní ]:[Požadováno]])</f>
        <v>300685</v>
      </c>
      <c r="G51" s="7">
        <v>20685</v>
      </c>
      <c r="H51" s="7"/>
      <c r="I51" s="7"/>
      <c r="J51" s="7"/>
      <c r="K51" s="16"/>
      <c r="L51" s="7"/>
      <c r="M51" s="11">
        <v>280000</v>
      </c>
      <c r="N51" s="28">
        <f>Tabulka3[[#This Row],[Požadováno]]/Tabulka3[[#This Row],[Celkové náklady]]</f>
        <v>0.93120707717378648</v>
      </c>
      <c r="O51" s="3"/>
      <c r="P51" s="3"/>
      <c r="Q51" s="12"/>
      <c r="R51" s="32"/>
      <c r="S51" s="32"/>
      <c r="T51" s="32"/>
      <c r="U51" s="32" t="s">
        <v>119</v>
      </c>
      <c r="V51" s="32"/>
      <c r="W51" s="17">
        <f>SUM(Tabulka3[[#This Row],[Stan]:[Ko]])</f>
        <v>0</v>
      </c>
      <c r="Y51" s="6">
        <f t="shared" si="1"/>
        <v>0</v>
      </c>
      <c r="Z51" s="6">
        <f t="shared" si="1"/>
        <v>0</v>
      </c>
      <c r="AA51" s="35">
        <f>AA50+Tabulka3[[#This Row],[Výše příspěvku]]</f>
        <v>3700000</v>
      </c>
    </row>
    <row r="52" spans="1:27" ht="15.75" hidden="1" thickBot="1">
      <c r="A52" s="27">
        <v>48</v>
      </c>
      <c r="B52" s="10"/>
      <c r="C52" s="4"/>
      <c r="D52" s="4"/>
      <c r="E52" s="7"/>
      <c r="F52" s="11">
        <f>SUM(Tabulka3[[#This Row],[Vlastní ]:[Požadováno]])</f>
        <v>0</v>
      </c>
      <c r="G52" s="7"/>
      <c r="H52" s="7"/>
      <c r="I52" s="7"/>
      <c r="J52" s="7"/>
      <c r="K52" s="7"/>
      <c r="L52" s="7"/>
      <c r="M52" s="26"/>
      <c r="N52" s="28" t="e">
        <f>Tabulka3[[#This Row],[Požadováno]]/Tabulka3[[#This Row],[Celkové náklady]]</f>
        <v>#DIV/0!</v>
      </c>
      <c r="O52" s="3"/>
      <c r="P52" s="3"/>
      <c r="R52" s="20"/>
      <c r="S52" s="20"/>
      <c r="T52" s="20"/>
      <c r="U52" s="20"/>
      <c r="V52" s="13"/>
      <c r="W52" s="17">
        <f>SUM(Tabulka3[[#This Row],[Stan]:[Ko]])</f>
        <v>0</v>
      </c>
      <c r="Y52" s="6">
        <f t="shared" ref="Y52:Z52" si="2">IF(W52&gt;0,M52,0)</f>
        <v>0</v>
      </c>
      <c r="Z52" s="6">
        <f t="shared" si="2"/>
        <v>0</v>
      </c>
      <c r="AA52" s="5">
        <f>AA51+Tabulka3[[#This Row],[Výše příspěvku]]</f>
        <v>3700000</v>
      </c>
    </row>
    <row r="53" spans="1:27" ht="22.5" customHeight="1" thickTop="1">
      <c r="A53" s="36" t="s">
        <v>11</v>
      </c>
      <c r="B53" s="1"/>
      <c r="E53" s="5">
        <f>SUBTOTAL(109,Tabulka3[Celkové náklady])</f>
        <v>33005717</v>
      </c>
      <c r="F53" s="5">
        <f>SUBTOTAL(109,Tabulka3[Kontrola])</f>
        <v>29650422</v>
      </c>
      <c r="G53" s="5">
        <f>SUBTOTAL(109,Tabulka3[[Vlastní ]])</f>
        <v>5091066</v>
      </c>
      <c r="H53" s="5">
        <f>SUBTOTAL(109,Tabulka3[Obec])</f>
        <v>2370396</v>
      </c>
      <c r="I53" s="5">
        <f>SUBTOTAL(109,Tabulka3[Kraj])</f>
        <v>10067000</v>
      </c>
      <c r="J53" s="5">
        <f>SUBTOTAL(109,Tabulka3[MKČR])</f>
        <v>719000</v>
      </c>
      <c r="K53" s="5">
        <f>SUBTOTAL(109,Tabulka3[MZe])</f>
        <v>0</v>
      </c>
      <c r="L53" s="5">
        <f>SUBTOTAL(109,Tabulka3[Ostat.])</f>
        <v>3449318</v>
      </c>
      <c r="M53" s="5">
        <f>SUBTOTAL(109,Tabulka3[Požadováno])</f>
        <v>7999442</v>
      </c>
      <c r="R53">
        <f>SUBTOTAL(109,Tabulka3[Stan])</f>
        <v>100</v>
      </c>
      <c r="S53">
        <f>SUBTOTAL(109,Tabulka3[Dol])</f>
        <v>100</v>
      </c>
      <c r="T53">
        <f>SUBTOTAL(109,Tabulka3[Hr])</f>
        <v>100</v>
      </c>
      <c r="U53">
        <f>SUBTOTAL(109,Tabulka3[Da])</f>
        <v>100</v>
      </c>
      <c r="V53">
        <f>SUBTOTAL(109,Tabulka3[Ko])</f>
        <v>100</v>
      </c>
      <c r="W53">
        <f>SUBTOTAL(109,Tabulka3[Body])</f>
        <v>500</v>
      </c>
      <c r="X53" s="5">
        <f>SUBTOTAL(109,Tabulka3[Půjčka])</f>
        <v>0</v>
      </c>
      <c r="Y53" s="5">
        <f>SUBTOTAL(109,Tabulka3[Výše příspěvku])</f>
        <v>3700000</v>
      </c>
      <c r="Z53" s="5">
        <f>SUM(Z5:Z52)</f>
        <v>3700000</v>
      </c>
    </row>
    <row r="55" spans="1:27">
      <c r="A55" t="s">
        <v>134</v>
      </c>
    </row>
    <row r="56" spans="1:27">
      <c r="B56" s="25"/>
    </row>
    <row r="57" spans="1:27">
      <c r="A57" s="41"/>
      <c r="B57" t="s">
        <v>135</v>
      </c>
    </row>
  </sheetData>
  <mergeCells count="1">
    <mergeCell ref="A1:Y2"/>
  </mergeCells>
  <conditionalFormatting sqref="AA52">
    <cfRule type="cellIs" dxfId="39" priority="13" operator="greaterThan">
      <formula>3700000</formula>
    </cfRule>
    <cfRule type="cellIs" dxfId="38" priority="14" operator="lessThan">
      <formula>5500000</formula>
    </cfRule>
    <cfRule type="cellIs" dxfId="37" priority="15" operator="greaterThan">
      <formula>5500000</formula>
    </cfRule>
  </conditionalFormatting>
  <conditionalFormatting sqref="AA5:AA6">
    <cfRule type="cellIs" dxfId="36" priority="5" operator="greaterThan">
      <formula>4500000</formula>
    </cfRule>
  </conditionalFormatting>
  <conditionalFormatting sqref="AA7:AA51">
    <cfRule type="cellIs" dxfId="35" priority="1" operator="greaterThan">
      <formula>3700000</formula>
    </cfRule>
  </conditionalFormatting>
  <pageMargins left="0.59055118110236227" right="0.59055118110236227" top="0.70866141732283472" bottom="0.47244094488188981" header="0.51181102362204722" footer="0"/>
  <pageSetup paperSize="9" scale="61" orientation="portrait" r:id="rId1"/>
  <colBreaks count="1" manualBreakCount="1">
    <brk id="25" max="54" man="1"/>
  </colBreaks>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17" workbookViewId="0">
      <selection activeCell="F18" sqref="F18"/>
    </sheetView>
  </sheetViews>
  <sheetFormatPr defaultRowHeight="15"/>
  <sheetData>
    <row r="1" spans="1:1">
      <c r="A1" s="5">
        <f>List1!AA5</f>
        <v>80000</v>
      </c>
    </row>
    <row r="2" spans="1:1">
      <c r="A2" s="5">
        <f>List1!AA6</f>
        <v>280000</v>
      </c>
    </row>
    <row r="3" spans="1:1">
      <c r="A3" s="5">
        <f>List1!AA7</f>
        <v>480000</v>
      </c>
    </row>
    <row r="4" spans="1:1">
      <c r="A4" s="5">
        <f>List1!AA8</f>
        <v>630000</v>
      </c>
    </row>
    <row r="5" spans="1:1">
      <c r="A5" s="5">
        <f>List1!AA9</f>
        <v>710000</v>
      </c>
    </row>
    <row r="6" spans="1:1">
      <c r="A6" s="5">
        <f>List1!AA10</f>
        <v>910000</v>
      </c>
    </row>
    <row r="7" spans="1:1">
      <c r="A7" s="5">
        <f>List1!AA11</f>
        <v>1210000</v>
      </c>
    </row>
    <row r="8" spans="1:1">
      <c r="A8" s="5">
        <f>List1!AA12</f>
        <v>1510000</v>
      </c>
    </row>
    <row r="9" spans="1:1">
      <c r="A9" s="5">
        <f>List1!AA13</f>
        <v>1680000</v>
      </c>
    </row>
    <row r="10" spans="1:1">
      <c r="A10" s="5">
        <f>List1!AA14</f>
        <v>1740270</v>
      </c>
    </row>
    <row r="11" spans="1:1">
      <c r="A11" s="5">
        <f>List1!AA15</f>
        <v>1940270</v>
      </c>
    </row>
    <row r="12" spans="1:1">
      <c r="A12" s="5">
        <f>List1!AA16</f>
        <v>2190270</v>
      </c>
    </row>
    <row r="13" spans="1:1">
      <c r="A13" s="5">
        <f>List1!AA17</f>
        <v>2390270</v>
      </c>
    </row>
    <row r="14" spans="1:1">
      <c r="A14" s="5">
        <f>List1!AA18</f>
        <v>2490270</v>
      </c>
    </row>
    <row r="15" spans="1:1">
      <c r="A15" s="5">
        <f>List1!AA19</f>
        <v>2545270</v>
      </c>
    </row>
    <row r="16" spans="1:1">
      <c r="A16" s="5">
        <f>List1!AA20</f>
        <v>2625270</v>
      </c>
    </row>
    <row r="17" spans="1:1">
      <c r="A17" s="5">
        <f>List1!AA21</f>
        <v>2661270</v>
      </c>
    </row>
    <row r="18" spans="1:1">
      <c r="A18" s="5">
        <f>List1!AA22</f>
        <v>2811270</v>
      </c>
    </row>
    <row r="19" spans="1:1">
      <c r="A19" s="5">
        <f>List1!AA23</f>
        <v>2996270</v>
      </c>
    </row>
    <row r="20" spans="1:1">
      <c r="A20" s="5">
        <f>List1!AA24</f>
        <v>3045270</v>
      </c>
    </row>
    <row r="21" spans="1:1">
      <c r="A21" s="5">
        <f>List1!AA25</f>
        <v>3095270</v>
      </c>
    </row>
    <row r="22" spans="1:1">
      <c r="A22" s="5">
        <f>List1!AA26</f>
        <v>3175270</v>
      </c>
    </row>
    <row r="23" spans="1:1">
      <c r="A23" s="5">
        <f>List1!AA27</f>
        <v>3325270</v>
      </c>
    </row>
    <row r="24" spans="1:1">
      <c r="A24" s="5">
        <f>List1!AA28</f>
        <v>3375270</v>
      </c>
    </row>
    <row r="25" spans="1:1">
      <c r="A25" s="5">
        <f>List1!AA29</f>
        <v>3475270</v>
      </c>
    </row>
    <row r="26" spans="1:1">
      <c r="A26" s="5">
        <f>List1!AA30</f>
        <v>3555270</v>
      </c>
    </row>
    <row r="27" spans="1:1">
      <c r="A27" s="5">
        <f>List1!AA31</f>
        <v>3584770</v>
      </c>
    </row>
    <row r="28" spans="1:1">
      <c r="A28" s="5">
        <f>List1!AA32</f>
        <v>3700000</v>
      </c>
    </row>
    <row r="29" spans="1:1">
      <c r="A29" s="5">
        <f>List1!AA33</f>
        <v>3700000</v>
      </c>
    </row>
    <row r="30" spans="1:1">
      <c r="A30" s="5">
        <f>List1!AA34</f>
        <v>3700000</v>
      </c>
    </row>
    <row r="31" spans="1:1">
      <c r="A31" s="5">
        <f>List1!AA35</f>
        <v>3700000</v>
      </c>
    </row>
    <row r="32" spans="1:1">
      <c r="A32" s="5">
        <f>List1!AA36</f>
        <v>3700000</v>
      </c>
    </row>
    <row r="33" spans="1:1">
      <c r="A33" s="5">
        <f>List1!AA37</f>
        <v>3700000</v>
      </c>
    </row>
    <row r="34" spans="1:1">
      <c r="A34" s="5">
        <f>List1!AA38</f>
        <v>3700000</v>
      </c>
    </row>
    <row r="35" spans="1:1">
      <c r="A35" s="5">
        <f>List1!AA39</f>
        <v>3700000</v>
      </c>
    </row>
    <row r="36" spans="1:1">
      <c r="A36" s="5">
        <f>List1!AA40</f>
        <v>3700000</v>
      </c>
    </row>
    <row r="37" spans="1:1">
      <c r="A37" s="5" t="e">
        <f>List1!#REF!</f>
        <v>#REF!</v>
      </c>
    </row>
    <row r="38" spans="1:1">
      <c r="A38" s="5">
        <f>List1!AA41</f>
        <v>3700000</v>
      </c>
    </row>
    <row r="39" spans="1:1">
      <c r="A39" s="5" t="e">
        <f>List1!#REF!</f>
        <v>#REF!</v>
      </c>
    </row>
    <row r="40" spans="1:1">
      <c r="A40" s="5">
        <f>List1!AA42</f>
        <v>3700000</v>
      </c>
    </row>
    <row r="41" spans="1:1">
      <c r="A41" s="5">
        <f>List1!AA43</f>
        <v>3700000</v>
      </c>
    </row>
    <row r="42" spans="1:1">
      <c r="A42" s="5">
        <f>List1!AA44</f>
        <v>3700000</v>
      </c>
    </row>
    <row r="43" spans="1:1">
      <c r="A43" s="5">
        <f>List1!AA45</f>
        <v>3700000</v>
      </c>
    </row>
    <row r="44" spans="1:1">
      <c r="A44" s="5">
        <f>List1!AA46</f>
        <v>3700000</v>
      </c>
    </row>
    <row r="45" spans="1:1">
      <c r="A45" s="5">
        <f>List1!AA47</f>
        <v>3700000</v>
      </c>
    </row>
    <row r="46" spans="1:1">
      <c r="A46" s="5">
        <f>List1!AA48</f>
        <v>3700000</v>
      </c>
    </row>
    <row r="47" spans="1:1">
      <c r="A47" s="5">
        <f>List1!AA49</f>
        <v>3700000</v>
      </c>
    </row>
    <row r="48" spans="1:1">
      <c r="A48" s="5">
        <f>List1!AA50</f>
        <v>3700000</v>
      </c>
    </row>
    <row r="49" spans="1:1">
      <c r="A49" s="5">
        <f>List1!AA51</f>
        <v>3700000</v>
      </c>
    </row>
    <row r="50" spans="1:1">
      <c r="A50" s="5">
        <f>List1!AA52</f>
        <v>3700000</v>
      </c>
    </row>
    <row r="51" spans="1:1">
      <c r="A51" s="5" t="e">
        <f>List1!#REF!</f>
        <v>#REF!</v>
      </c>
    </row>
    <row r="52" spans="1:1">
      <c r="A52" s="5" t="e">
        <f>List1!#REF!</f>
        <v>#REF!</v>
      </c>
    </row>
    <row r="53" spans="1:1">
      <c r="A53" s="5" t="e">
        <f>List1!#REF!</f>
        <v>#REF!</v>
      </c>
    </row>
    <row r="54" spans="1:1">
      <c r="A54" s="5" t="e">
        <f>List1!#REF!</f>
        <v>#REF!</v>
      </c>
    </row>
    <row r="55" spans="1:1">
      <c r="A55" s="5" t="e">
        <f>List1!#REF!</f>
        <v>#REF!</v>
      </c>
    </row>
    <row r="56" spans="1:1">
      <c r="A56" s="5" t="e">
        <f>List1!#REF!</f>
        <v>#REF!</v>
      </c>
    </row>
    <row r="57" spans="1:1">
      <c r="A57" s="5" t="e">
        <f>List1!#REF!</f>
        <v>#REF!</v>
      </c>
    </row>
    <row r="58" spans="1:1">
      <c r="A58" s="5" t="e">
        <f>List1!#REF!</f>
        <v>#REF!</v>
      </c>
    </row>
    <row r="59" spans="1:1">
      <c r="A59" s="5" t="e">
        <f>List1!#REF!</f>
        <v>#REF!</v>
      </c>
    </row>
    <row r="60" spans="1:1">
      <c r="A60" s="5" t="e">
        <f>List1!#REF!</f>
        <v>#REF!</v>
      </c>
    </row>
    <row r="61" spans="1:1">
      <c r="A61" s="5" t="e">
        <f>List1!#REF!</f>
        <v>#REF!</v>
      </c>
    </row>
    <row r="62" spans="1:1">
      <c r="A62" s="5" t="e">
        <f>List1!#REF!</f>
        <v>#REF!</v>
      </c>
    </row>
    <row r="63" spans="1:1">
      <c r="A63" s="5" t="e">
        <f>List1!#REF!</f>
        <v>#REF!</v>
      </c>
    </row>
    <row r="64" spans="1:1">
      <c r="A64" s="5" t="e">
        <f>List1!#REF!</f>
        <v>#REF!</v>
      </c>
    </row>
    <row r="65" spans="1:1">
      <c r="A65" s="5" t="e">
        <f>List1!#REF!</f>
        <v>#REF!</v>
      </c>
    </row>
  </sheetData>
  <conditionalFormatting sqref="A3:A65">
    <cfRule type="cellIs" dxfId="1" priority="2" operator="greaterThan">
      <formula>4700000</formula>
    </cfRule>
  </conditionalFormatting>
  <conditionalFormatting sqref="A1:A65">
    <cfRule type="cellIs" dxfId="0" priority="1" operator="lessThan">
      <formula>4700000</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mhurnik</dc:creator>
  <cp:lastModifiedBy>Václav Kotásek</cp:lastModifiedBy>
  <cp:lastPrinted>2020-09-15T06:15:15Z</cp:lastPrinted>
  <dcterms:created xsi:type="dcterms:W3CDTF">2016-03-04T12:45:04Z</dcterms:created>
  <dcterms:modified xsi:type="dcterms:W3CDTF">2020-09-16T12:35:45Z</dcterms:modified>
</cp:coreProperties>
</file>